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Z:\USEK OBCHODU\PRIVAT OBCHOD IFT\Ponuky\Ponuky 2021\PROWELD KGJ ŠAMORÍN\ROZPOČET\"/>
    </mc:Choice>
  </mc:AlternateContent>
  <xr:revisionPtr revIDLastSave="0" documentId="13_ncr:1_{ACC11833-D91D-4EAE-9534-A3FE1408271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ácia stavby" sheetId="1" r:id="rId1"/>
    <sheet name="PS 301-01-1 - VN el. kábl..." sheetId="2" r:id="rId2"/>
    <sheet name="PS 301-01-2 - Trafostanic..." sheetId="3" r:id="rId3"/>
  </sheets>
  <definedNames>
    <definedName name="_xlnm._FilterDatabase" localSheetId="1" hidden="1">'PS 301-01-1 - VN el. kábl...'!$C$122:$K$186</definedName>
    <definedName name="_xlnm._FilterDatabase" localSheetId="2" hidden="1">'PS 301-01-2 - Trafostanic...'!$C$119:$K$217</definedName>
    <definedName name="_xlnm.Print_Titles" localSheetId="1">'PS 301-01-1 - VN el. kábl...'!$122:$122</definedName>
    <definedName name="_xlnm.Print_Titles" localSheetId="2">'PS 301-01-2 - Trafostanic...'!$119:$119</definedName>
    <definedName name="_xlnm.Print_Titles" localSheetId="0">'Rekapitulácia stavby'!$92:$92</definedName>
    <definedName name="_xlnm.Print_Area" localSheetId="1">'PS 301-01-1 - VN el. kábl...'!$C$110:$J$186</definedName>
    <definedName name="_xlnm.Print_Area" localSheetId="2">'PS 301-01-2 - Trafostanic...'!$C$107:$J$217</definedName>
    <definedName name="_xlnm.Print_Area" localSheetId="0">'Rekapitulácia stavby'!$D$4:$AO$76,'Rekapitulácia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6" i="3" l="1"/>
  <c r="J185" i="2" l="1"/>
  <c r="J37" i="3"/>
  <c r="J36" i="3"/>
  <c r="AY96" i="1" s="1"/>
  <c r="J35" i="3"/>
  <c r="AX96" i="1" s="1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J117" i="3"/>
  <c r="J116" i="3"/>
  <c r="F116" i="3"/>
  <c r="F114" i="3"/>
  <c r="E112" i="3"/>
  <c r="J91" i="3"/>
  <c r="J90" i="3"/>
  <c r="F90" i="3"/>
  <c r="F88" i="3"/>
  <c r="E86" i="3"/>
  <c r="J18" i="3"/>
  <c r="E18" i="3"/>
  <c r="F117" i="3" s="1"/>
  <c r="J17" i="3"/>
  <c r="J12" i="3"/>
  <c r="J114" i="3" s="1"/>
  <c r="E7" i="3"/>
  <c r="E84" i="3" s="1"/>
  <c r="J37" i="2"/>
  <c r="J36" i="2"/>
  <c r="AY95" i="1" s="1"/>
  <c r="J35" i="2"/>
  <c r="AX95" i="1" s="1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J120" i="2"/>
  <c r="J119" i="2"/>
  <c r="F119" i="2"/>
  <c r="F117" i="2"/>
  <c r="E115" i="2"/>
  <c r="J91" i="2"/>
  <c r="J90" i="2"/>
  <c r="F90" i="2"/>
  <c r="F88" i="2"/>
  <c r="E86" i="2"/>
  <c r="J18" i="2"/>
  <c r="E18" i="2"/>
  <c r="F120" i="2" s="1"/>
  <c r="J17" i="2"/>
  <c r="J12" i="2"/>
  <c r="J88" i="2" s="1"/>
  <c r="E7" i="2"/>
  <c r="E113" i="2"/>
  <c r="L90" i="1"/>
  <c r="AM90" i="1"/>
  <c r="AM89" i="1"/>
  <c r="L89" i="1"/>
  <c r="AM87" i="1"/>
  <c r="L87" i="1"/>
  <c r="L85" i="1"/>
  <c r="L84" i="1"/>
  <c r="J180" i="2"/>
  <c r="BK174" i="2"/>
  <c r="BK165" i="2"/>
  <c r="J148" i="2"/>
  <c r="J168" i="2"/>
  <c r="J166" i="2"/>
  <c r="BK151" i="2"/>
  <c r="J131" i="2"/>
  <c r="J139" i="2"/>
  <c r="BK138" i="2"/>
  <c r="J201" i="3"/>
  <c r="BK201" i="3"/>
  <c r="BK187" i="3"/>
  <c r="BK143" i="3"/>
  <c r="BK178" i="3"/>
  <c r="BK156" i="3"/>
  <c r="BK124" i="3"/>
  <c r="J194" i="3"/>
  <c r="BK194" i="3"/>
  <c r="J148" i="3"/>
  <c r="J123" i="3"/>
  <c r="BK175" i="3"/>
  <c r="BK130" i="3"/>
  <c r="J185" i="3"/>
  <c r="BK139" i="3"/>
  <c r="J196" i="3"/>
  <c r="BK198" i="3"/>
  <c r="BK137" i="3"/>
  <c r="J184" i="2"/>
  <c r="BK178" i="2"/>
  <c r="J176" i="2"/>
  <c r="BK172" i="2"/>
  <c r="BK162" i="2"/>
  <c r="BK140" i="2"/>
  <c r="BK171" i="2"/>
  <c r="J161" i="2"/>
  <c r="BK148" i="2"/>
  <c r="J149" i="2"/>
  <c r="BK131" i="2"/>
  <c r="J141" i="2"/>
  <c r="BK134" i="2"/>
  <c r="BK190" i="3"/>
  <c r="J206" i="3"/>
  <c r="J134" i="3"/>
  <c r="J155" i="3"/>
  <c r="J144" i="3"/>
  <c r="J174" i="3"/>
  <c r="BK129" i="3"/>
  <c r="J151" i="3"/>
  <c r="J213" i="3"/>
  <c r="BK141" i="3"/>
  <c r="BK203" i="3"/>
  <c r="BK166" i="3"/>
  <c r="BK183" i="2"/>
  <c r="J178" i="2"/>
  <c r="J174" i="2"/>
  <c r="BK168" i="2"/>
  <c r="J143" i="2"/>
  <c r="J169" i="2"/>
  <c r="J162" i="2"/>
  <c r="J153" i="2"/>
  <c r="J127" i="2"/>
  <c r="J140" i="2"/>
  <c r="J146" i="2"/>
  <c r="BK129" i="2"/>
  <c r="J189" i="3"/>
  <c r="J154" i="3"/>
  <c r="BK179" i="3"/>
  <c r="J145" i="3"/>
  <c r="J176" i="3"/>
  <c r="BK128" i="3"/>
  <c r="BK123" i="3"/>
  <c r="J190" i="3"/>
  <c r="J193" i="3"/>
  <c r="BK176" i="3"/>
  <c r="J130" i="3"/>
  <c r="BK170" i="3"/>
  <c r="BK151" i="3"/>
  <c r="J165" i="3"/>
  <c r="BK200" i="3"/>
  <c r="BK155" i="3"/>
  <c r="J159" i="3"/>
  <c r="BK186" i="2"/>
  <c r="BK181" i="2"/>
  <c r="J172" i="2"/>
  <c r="BK160" i="2"/>
  <c r="J170" i="2"/>
  <c r="BK161" i="2"/>
  <c r="BK147" i="2"/>
  <c r="J126" i="2"/>
  <c r="J147" i="2"/>
  <c r="J145" i="2"/>
  <c r="BK184" i="3"/>
  <c r="J164" i="3"/>
  <c r="BK189" i="3"/>
  <c r="BK152" i="3"/>
  <c r="J209" i="3"/>
  <c r="J172" i="3"/>
  <c r="BK206" i="3"/>
  <c r="J142" i="3"/>
  <c r="J129" i="3"/>
  <c r="J180" i="3"/>
  <c r="J207" i="3"/>
  <c r="BK171" i="3"/>
  <c r="J157" i="3"/>
  <c r="BK162" i="3"/>
  <c r="J127" i="3"/>
  <c r="J183" i="3"/>
  <c r="J160" i="3"/>
  <c r="BK158" i="3"/>
  <c r="J183" i="2"/>
  <c r="BK176" i="2"/>
  <c r="J173" i="2"/>
  <c r="J167" i="2"/>
  <c r="J151" i="2"/>
  <c r="BK136" i="2"/>
  <c r="BK167" i="2"/>
  <c r="BK154" i="2"/>
  <c r="J128" i="2"/>
  <c r="BK152" i="2"/>
  <c r="BK137" i="2"/>
  <c r="BK132" i="2"/>
  <c r="J204" i="3"/>
  <c r="BK125" i="3"/>
  <c r="J200" i="3"/>
  <c r="J147" i="3"/>
  <c r="J175" i="3"/>
  <c r="J169" i="3"/>
  <c r="BK209" i="3"/>
  <c r="J170" i="3"/>
  <c r="BK192" i="3"/>
  <c r="J141" i="3"/>
  <c r="BK183" i="3"/>
  <c r="J158" i="3"/>
  <c r="BK133" i="3"/>
  <c r="J163" i="3"/>
  <c r="BK147" i="3"/>
  <c r="J203" i="3"/>
  <c r="BK154" i="3"/>
  <c r="BK174" i="3"/>
  <c r="J186" i="2"/>
  <c r="BK180" i="2"/>
  <c r="BK175" i="2"/>
  <c r="J171" i="2"/>
  <c r="BK153" i="2"/>
  <c r="BK133" i="2"/>
  <c r="J165" i="2"/>
  <c r="BK157" i="2"/>
  <c r="BK139" i="2"/>
  <c r="J157" i="2"/>
  <c r="BK141" i="2"/>
  <c r="J136" i="2"/>
  <c r="BK205" i="3"/>
  <c r="J173" i="3"/>
  <c r="J171" i="3"/>
  <c r="BK188" i="3"/>
  <c r="J146" i="3"/>
  <c r="J205" i="3"/>
  <c r="J210" i="3"/>
  <c r="BK150" i="3"/>
  <c r="BK207" i="3"/>
  <c r="BK136" i="3"/>
  <c r="BK181" i="3"/>
  <c r="J143" i="3"/>
  <c r="BK208" i="3"/>
  <c r="BK164" i="3"/>
  <c r="BK134" i="3"/>
  <c r="J161" i="3"/>
  <c r="J137" i="3"/>
  <c r="J197" i="3"/>
  <c r="BK153" i="3"/>
  <c r="BK160" i="3"/>
  <c r="BK149" i="3"/>
  <c r="J208" i="3"/>
  <c r="BK215" i="3"/>
  <c r="BK186" i="3"/>
  <c r="J139" i="3"/>
  <c r="BK191" i="3"/>
  <c r="BK163" i="3"/>
  <c r="J136" i="3"/>
  <c r="BK159" i="3"/>
  <c r="BK204" i="3"/>
  <c r="J192" i="3"/>
  <c r="BK161" i="3"/>
  <c r="BK177" i="3"/>
  <c r="BK184" i="2"/>
  <c r="J181" i="2"/>
  <c r="J175" i="2"/>
  <c r="BK169" i="2"/>
  <c r="J152" i="2"/>
  <c r="AS94" i="1"/>
  <c r="BK146" i="2"/>
  <c r="J160" i="2"/>
  <c r="BK145" i="2"/>
  <c r="BK126" i="2"/>
  <c r="BK210" i="3"/>
  <c r="BK172" i="3"/>
  <c r="BK196" i="3"/>
  <c r="BK195" i="3"/>
  <c r="BK140" i="3"/>
  <c r="BK173" i="3"/>
  <c r="J184" i="3"/>
  <c r="J202" i="3"/>
  <c r="BK214" i="3"/>
  <c r="BK165" i="3"/>
  <c r="J214" i="3"/>
  <c r="J149" i="3"/>
  <c r="BK213" i="3"/>
  <c r="BK146" i="3"/>
  <c r="BK182" i="3"/>
  <c r="J178" i="3"/>
  <c r="BK182" i="2"/>
  <c r="BK177" i="2"/>
  <c r="BK170" i="2"/>
  <c r="BK164" i="2"/>
  <c r="BK149" i="2"/>
  <c r="J138" i="2"/>
  <c r="J164" i="2"/>
  <c r="J163" i="2"/>
  <c r="J144" i="2"/>
  <c r="J129" i="2"/>
  <c r="J154" i="2"/>
  <c r="J134" i="2"/>
  <c r="BK143" i="2"/>
  <c r="BK127" i="2"/>
  <c r="BK197" i="3"/>
  <c r="J156" i="3"/>
  <c r="J152" i="3"/>
  <c r="J186" i="3"/>
  <c r="J128" i="3"/>
  <c r="J177" i="3"/>
  <c r="BK148" i="3"/>
  <c r="BK157" i="3"/>
  <c r="BK138" i="3"/>
  <c r="BK193" i="3"/>
  <c r="J182" i="3"/>
  <c r="J153" i="3"/>
  <c r="J133" i="3"/>
  <c r="J187" i="3"/>
  <c r="J167" i="3"/>
  <c r="BK145" i="3"/>
  <c r="J211" i="3"/>
  <c r="J150" i="3"/>
  <c r="BK202" i="3"/>
  <c r="J162" i="3"/>
  <c r="J179" i="3"/>
  <c r="BK167" i="3"/>
  <c r="BK127" i="3"/>
  <c r="J182" i="2"/>
  <c r="J177" i="2"/>
  <c r="BK173" i="2"/>
  <c r="BK166" i="2"/>
  <c r="BK144" i="2"/>
  <c r="J132" i="2"/>
  <c r="BK163" i="2"/>
  <c r="BK156" i="2"/>
  <c r="J137" i="2"/>
  <c r="J156" i="2"/>
  <c r="BK128" i="2"/>
  <c r="J133" i="2"/>
  <c r="BK211" i="3"/>
  <c r="J166" i="3"/>
  <c r="J124" i="3"/>
  <c r="BK185" i="3"/>
  <c r="J195" i="3"/>
  <c r="BK168" i="3"/>
  <c r="J168" i="3"/>
  <c r="J198" i="3"/>
  <c r="J125" i="3"/>
  <c r="J191" i="3"/>
  <c r="J140" i="3"/>
  <c r="J188" i="3"/>
  <c r="BK169" i="3"/>
  <c r="J215" i="3"/>
  <c r="BK180" i="3"/>
  <c r="J138" i="3"/>
  <c r="J181" i="3"/>
  <c r="BK144" i="3"/>
  <c r="BK142" i="3"/>
  <c r="T135" i="2" l="1"/>
  <c r="R155" i="2"/>
  <c r="BK130" i="2"/>
  <c r="J130" i="2" s="1"/>
  <c r="J98" i="2" s="1"/>
  <c r="P159" i="2"/>
  <c r="P158" i="2" s="1"/>
  <c r="R125" i="2"/>
  <c r="T130" i="2"/>
  <c r="BK150" i="2"/>
  <c r="J150" i="2"/>
  <c r="J100" i="2" s="1"/>
  <c r="P155" i="2"/>
  <c r="P125" i="2"/>
  <c r="BK159" i="2"/>
  <c r="BK158" i="2" s="1"/>
  <c r="J158" i="2" s="1"/>
  <c r="J102" i="2" s="1"/>
  <c r="P122" i="3"/>
  <c r="T125" i="2"/>
  <c r="R159" i="2"/>
  <c r="R158" i="2" s="1"/>
  <c r="BK126" i="3"/>
  <c r="J126" i="3" s="1"/>
  <c r="J98" i="3" s="1"/>
  <c r="P135" i="2"/>
  <c r="T150" i="2"/>
  <c r="T122" i="3"/>
  <c r="R126" i="3"/>
  <c r="R135" i="2"/>
  <c r="BK155" i="2"/>
  <c r="J155" i="2" s="1"/>
  <c r="J101" i="2" s="1"/>
  <c r="BK132" i="3"/>
  <c r="J132" i="3" s="1"/>
  <c r="J100" i="3" s="1"/>
  <c r="R122" i="3"/>
  <c r="P126" i="3"/>
  <c r="P130" i="2"/>
  <c r="R130" i="2"/>
  <c r="P150" i="2"/>
  <c r="T155" i="2"/>
  <c r="P132" i="3"/>
  <c r="P131" i="3" s="1"/>
  <c r="BK122" i="3"/>
  <c r="J122" i="3" s="1"/>
  <c r="J97" i="3" s="1"/>
  <c r="T126" i="3"/>
  <c r="BK135" i="2"/>
  <c r="J135" i="2"/>
  <c r="J99" i="2" s="1"/>
  <c r="R150" i="2"/>
  <c r="R132" i="3"/>
  <c r="R131" i="3" s="1"/>
  <c r="BK125" i="2"/>
  <c r="J125" i="2" s="1"/>
  <c r="J97" i="2" s="1"/>
  <c r="T159" i="2"/>
  <c r="T158" i="2" s="1"/>
  <c r="T132" i="3"/>
  <c r="T131" i="3" s="1"/>
  <c r="F91" i="3"/>
  <c r="BF130" i="3"/>
  <c r="BF140" i="3"/>
  <c r="BF146" i="3"/>
  <c r="BF148" i="3"/>
  <c r="BF164" i="3"/>
  <c r="BF168" i="3"/>
  <c r="BF180" i="3"/>
  <c r="J88" i="3"/>
  <c r="BF137" i="3"/>
  <c r="BF150" i="3"/>
  <c r="BF170" i="3"/>
  <c r="BF188" i="3"/>
  <c r="BF141" i="3"/>
  <c r="BF173" i="3"/>
  <c r="BF182" i="3"/>
  <c r="BF186" i="3"/>
  <c r="BF197" i="3"/>
  <c r="BF205" i="3"/>
  <c r="BF208" i="3"/>
  <c r="BF213" i="3"/>
  <c r="BF128" i="3"/>
  <c r="BF152" i="3"/>
  <c r="BF165" i="3"/>
  <c r="BF172" i="3"/>
  <c r="BF178" i="3"/>
  <c r="BF184" i="3"/>
  <c r="BF193" i="3"/>
  <c r="BF214" i="3"/>
  <c r="BF215" i="3"/>
  <c r="BF124" i="3"/>
  <c r="BF136" i="3"/>
  <c r="BF144" i="3"/>
  <c r="BF159" i="3"/>
  <c r="BF171" i="3"/>
  <c r="BF209" i="3"/>
  <c r="E110" i="3"/>
  <c r="BF151" i="3"/>
  <c r="BF166" i="3"/>
  <c r="BF174" i="3"/>
  <c r="BF177" i="3"/>
  <c r="BF196" i="3"/>
  <c r="BF203" i="3"/>
  <c r="BF125" i="3"/>
  <c r="BF129" i="3"/>
  <c r="BF134" i="3"/>
  <c r="BF145" i="3"/>
  <c r="BF158" i="3"/>
  <c r="BF161" i="3"/>
  <c r="BF163" i="3"/>
  <c r="BF185" i="3"/>
  <c r="BF133" i="3"/>
  <c r="BF139" i="3"/>
  <c r="BF157" i="3"/>
  <c r="BF179" i="3"/>
  <c r="BF181" i="3"/>
  <c r="BF206" i="3"/>
  <c r="BF201" i="3"/>
  <c r="BF211" i="3"/>
  <c r="BF123" i="3"/>
  <c r="BF138" i="3"/>
  <c r="BF153" i="3"/>
  <c r="BF156" i="3"/>
  <c r="BF160" i="3"/>
  <c r="BF167" i="3"/>
  <c r="BF175" i="3"/>
  <c r="BF176" i="3"/>
  <c r="BF183" i="3"/>
  <c r="BF190" i="3"/>
  <c r="BF198" i="3"/>
  <c r="BF204" i="3"/>
  <c r="BF149" i="3"/>
  <c r="BF155" i="3"/>
  <c r="BF162" i="3"/>
  <c r="BF187" i="3"/>
  <c r="BF189" i="3"/>
  <c r="BF192" i="3"/>
  <c r="BF202" i="3"/>
  <c r="BF207" i="3"/>
  <c r="BF210" i="3"/>
  <c r="BF127" i="3"/>
  <c r="BF142" i="3"/>
  <c r="BF143" i="3"/>
  <c r="BF147" i="3"/>
  <c r="BF154" i="3"/>
  <c r="BF169" i="3"/>
  <c r="BF191" i="3"/>
  <c r="BF194" i="3"/>
  <c r="BF195" i="3"/>
  <c r="BF200" i="3"/>
  <c r="F91" i="2"/>
  <c r="BF140" i="2"/>
  <c r="BF131" i="2"/>
  <c r="BF133" i="2"/>
  <c r="BF139" i="2"/>
  <c r="BF144" i="2"/>
  <c r="BF146" i="2"/>
  <c r="BF152" i="2"/>
  <c r="BF154" i="2"/>
  <c r="E84" i="2"/>
  <c r="J117" i="2"/>
  <c r="BF126" i="2"/>
  <c r="BF127" i="2"/>
  <c r="BF128" i="2"/>
  <c r="BF129" i="2"/>
  <c r="BF132" i="2"/>
  <c r="BF136" i="2"/>
  <c r="BF143" i="2"/>
  <c r="BF148" i="2"/>
  <c r="BF151" i="2"/>
  <c r="BF161" i="2"/>
  <c r="BF164" i="2"/>
  <c r="BF166" i="2"/>
  <c r="BF162" i="2"/>
  <c r="BF163" i="2"/>
  <c r="BF165" i="2"/>
  <c r="BF170" i="2"/>
  <c r="BF134" i="2"/>
  <c r="BF137" i="2"/>
  <c r="BF138" i="2"/>
  <c r="BF141" i="2"/>
  <c r="BF145" i="2"/>
  <c r="BF147" i="2"/>
  <c r="BF149" i="2"/>
  <c r="BF153" i="2"/>
  <c r="BF156" i="2"/>
  <c r="BF157" i="2"/>
  <c r="BF160" i="2"/>
  <c r="BF167" i="2"/>
  <c r="BF168" i="2"/>
  <c r="BF169" i="2"/>
  <c r="BF171" i="2"/>
  <c r="BF172" i="2"/>
  <c r="BF173" i="2"/>
  <c r="BF174" i="2"/>
  <c r="BF175" i="2"/>
  <c r="BF176" i="2"/>
  <c r="BF177" i="2"/>
  <c r="BF178" i="2"/>
  <c r="BF180" i="2"/>
  <c r="BF181" i="2"/>
  <c r="BF182" i="2"/>
  <c r="BF183" i="2"/>
  <c r="BF184" i="2"/>
  <c r="BF186" i="2"/>
  <c r="F36" i="3"/>
  <c r="BC96" i="1" s="1"/>
  <c r="F37" i="2"/>
  <c r="BD95" i="1" s="1"/>
  <c r="F33" i="2"/>
  <c r="AZ95" i="1" s="1"/>
  <c r="J33" i="3"/>
  <c r="AV96" i="1" s="1"/>
  <c r="J33" i="2"/>
  <c r="AV95" i="1" s="1"/>
  <c r="F35" i="2"/>
  <c r="BB95" i="1" s="1"/>
  <c r="F37" i="3"/>
  <c r="BD96" i="1" s="1"/>
  <c r="F36" i="2"/>
  <c r="BC95" i="1" s="1"/>
  <c r="F35" i="3"/>
  <c r="BB96" i="1" s="1"/>
  <c r="F33" i="3"/>
  <c r="AZ96" i="1" s="1"/>
  <c r="R121" i="3" l="1"/>
  <c r="R120" i="3" s="1"/>
  <c r="J159" i="2"/>
  <c r="J103" i="2" s="1"/>
  <c r="P124" i="2"/>
  <c r="P123" i="2" s="1"/>
  <c r="AU95" i="1" s="1"/>
  <c r="T121" i="3"/>
  <c r="T120" i="3" s="1"/>
  <c r="P121" i="3"/>
  <c r="P120" i="3" s="1"/>
  <c r="AU96" i="1" s="1"/>
  <c r="R124" i="2"/>
  <c r="R123" i="2"/>
  <c r="BK124" i="2"/>
  <c r="BK123" i="2" s="1"/>
  <c r="J123" i="2" s="1"/>
  <c r="J95" i="2" s="1"/>
  <c r="T124" i="2"/>
  <c r="T123" i="2" s="1"/>
  <c r="BK121" i="3"/>
  <c r="BK131" i="3"/>
  <c r="J131" i="3" s="1"/>
  <c r="J99" i="3" s="1"/>
  <c r="F34" i="2"/>
  <c r="BA95" i="1" s="1"/>
  <c r="J34" i="2"/>
  <c r="AW95" i="1" s="1"/>
  <c r="AT95" i="1" s="1"/>
  <c r="BC94" i="1"/>
  <c r="W32" i="1" s="1"/>
  <c r="BB94" i="1"/>
  <c r="W31" i="1" s="1"/>
  <c r="BD94" i="1"/>
  <c r="W33" i="1" s="1"/>
  <c r="AZ94" i="1"/>
  <c r="W29" i="1" s="1"/>
  <c r="F34" i="3"/>
  <c r="BA96" i="1" s="1"/>
  <c r="J34" i="3"/>
  <c r="AW96" i="1" s="1"/>
  <c r="AT96" i="1" s="1"/>
  <c r="BK120" i="3" l="1"/>
  <c r="J120" i="3" s="1"/>
  <c r="J30" i="3" s="1"/>
  <c r="AG96" i="1" s="1"/>
  <c r="AN96" i="1" s="1"/>
  <c r="J124" i="2"/>
  <c r="J96" i="2"/>
  <c r="J121" i="3"/>
  <c r="J96" i="3" s="1"/>
  <c r="AU94" i="1"/>
  <c r="AX94" i="1"/>
  <c r="AY94" i="1"/>
  <c r="J30" i="2"/>
  <c r="AG95" i="1" s="1"/>
  <c r="AV94" i="1"/>
  <c r="AK29" i="1" s="1"/>
  <c r="BA94" i="1"/>
  <c r="AW94" i="1" s="1"/>
  <c r="AK30" i="1" s="1"/>
  <c r="J39" i="3" l="1"/>
  <c r="J95" i="3"/>
  <c r="AG94" i="1"/>
  <c r="AK26" i="1" s="1"/>
  <c r="AK35" i="1" s="1"/>
  <c r="J39" i="2"/>
  <c r="AN95" i="1"/>
  <c r="AT94" i="1"/>
  <c r="W30" i="1"/>
  <c r="AN94" i="1" l="1"/>
</calcChain>
</file>

<file path=xl/sharedStrings.xml><?xml version="1.0" encoding="utf-8"?>
<sst xmlns="http://schemas.openxmlformats.org/spreadsheetml/2006/main" count="2474" uniqueCount="634">
  <si>
    <t>Export Komplet</t>
  </si>
  <si>
    <t/>
  </si>
  <si>
    <t>2.0</t>
  </si>
  <si>
    <t>False</t>
  </si>
  <si>
    <t>{a817ab3a-04f6-4347-b579-270c947e0df3}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</si>
  <si>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</si>
  <si>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</si>
  <si>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</si>
  <si>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</si>
  <si>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</si>
  <si>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</si>
  <si>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</si>
  <si>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</si>
  <si>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21PG012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</si>
  <si>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</si>
  <si>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</si>
  <si>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Z21080_PS301_01_KGJ SAMORIN_DVP</t>
  </si>
  <si>
    <t>JKSO:</t>
  </si>
  <si>
    <t>828 7</t>
  </si>
  <si>
    <t>KS:</t>
  </si>
  <si>
    <t>2224</t>
  </si>
  <si>
    <t>Miesto:</t>
  </si>
  <si>
    <t>Šamorín</t>
  </si>
  <si>
    <t>Dátum:</t>
  </si>
  <si>
    <t>9. 2. 2022</t>
  </si>
  <si>
    <t>CPV:</t>
  </si>
  <si>
    <t>44000000-0</t>
  </si>
  <si>
    <t>CPA:</t>
  </si>
  <si>
    <t>42.22</t>
  </si>
  <si>
    <t>Objednávateľ:</t>
  </si>
  <si>
    <t>IČO:</t>
  </si>
  <si>
    <t>MPBH Šamorín</t>
  </si>
  <si>
    <t>IČ DPH:</t>
  </si>
  <si>
    <t>Zhotoviteľ:</t>
  </si>
  <si>
    <t>Projektant:</t>
  </si>
  <si>
    <t>Ing. Milan Pokorný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</si>
  <si>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</si>
  <si>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</si>
  <si>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</si>
  <si>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</si>
  <si>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</si>
  <si>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</si>
  <si>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</si>
  <si>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</si>
  <si>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</si>
  <si>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</si>
  <si>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</si>
  <si>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</si>
  <si>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</si>
  <si>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</si>
  <si>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</si>
  <si>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</si>
  <si>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</si>
  <si>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</si>
  <si>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</si>
  <si>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</si>
  <si>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</si>
  <si>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</si>
  <si>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</si>
  <si>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</si>
  <si>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</si>
  <si>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</si>
  <si>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</si>
  <si>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</si>
  <si>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</si>
  <si>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</si>
  <si>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</si>
  <si>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</si>
  <si>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</si>
  <si>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</si>
  <si>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</si>
  <si>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</si>
  <si>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</si>
  <si>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</si>
  <si>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</si>
  <si>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</si>
  <si>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</si>
  <si>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</si>
  <si>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</si>
  <si>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</si>
  <si>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</si>
  <si>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</si>
  <si>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</si>
  <si>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</si>
  <si>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PS 301-01-1</t>
  </si>
  <si>
    <t>VN el. káblový distribučný rozvod ZSD a.s.</t>
  </si>
  <si>
    <t>STA</t>
  </si>
  <si>
    <t>1</t>
  </si>
  <si>
    <t>{2632598d-9a8a-4a39-9ed2-e73700735c0a}</t>
  </si>
  <si>
    <t>828 72</t>
  </si>
  <si>
    <t>PS 301-01-2</t>
  </si>
  <si>
    <t xml:space="preserve">Trafostanica 22/0,4kV </t>
  </si>
  <si>
    <t>PRO</t>
  </si>
  <si>
    <t>{a3ba6f69-cf28-4e90-8cd9-9316cedb6b51}</t>
  </si>
  <si>
    <t>KRYCÍ LIST ROZPOČTU</t>
  </si>
  <si>
    <t>Objekt:</t>
  </si>
  <si>
    <t>PS 301-01-1 - VN el. káblový distribučný rozvod ZSD a.s.</t>
  </si>
  <si>
    <t>42.22.12</t>
  </si>
  <si>
    <t xml:space="preserve">MPBH Šamorín 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</si>
  <si>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</si>
  <si>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</si>
  <si>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</si>
  <si>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</si>
  <si>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</si>
  <si>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</si>
  <si>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</si>
  <si>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9 - Ostatné konštrukcie a práce-búranie</t>
  </si>
  <si>
    <t xml:space="preserve">    46-M - Zemné práce pri extr.mont.prácach</t>
  </si>
  <si>
    <t xml:space="preserve">    HZS - Hodinové zúčtovacie sadzby</t>
  </si>
  <si>
    <t xml:space="preserve">    VRN - Vedľajšie rozpočtové náklady</t>
  </si>
  <si>
    <t>M - Práce a dodávky M</t>
  </si>
  <si>
    <t xml:space="preserve">    21-M - Elektromontáže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</si>
  <si>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</si>
  <si>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</si>
  <si>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</si>
  <si>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</si>
  <si>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</si>
  <si>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</si>
  <si>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</si>
  <si>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</si>
  <si>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</si>
  <si>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</si>
  <si>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</si>
  <si>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</si>
  <si>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</si>
  <si>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</si>
  <si>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</si>
  <si>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</si>
  <si>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113107131.S</t>
  </si>
  <si>
    <t>Odstránenie krytu v ploche do 200 m2 z betónu prostého, hr. vrstvy do 150 mm,  -0,22500t</t>
  </si>
  <si>
    <t>m2</t>
  </si>
  <si>
    <t>4</t>
  </si>
  <si>
    <t>2</t>
  </si>
  <si>
    <t>-316009458</t>
  </si>
  <si>
    <t>131212101.S</t>
  </si>
  <si>
    <t>Hĺbenie jám do 10 m3 ručne v súdržných horninách tr. 3 pri prekopoch inžinierskych sietí</t>
  </si>
  <si>
    <t>m3</t>
  </si>
  <si>
    <t>1986072079</t>
  </si>
  <si>
    <t>3</t>
  </si>
  <si>
    <t>141721116.S</t>
  </si>
  <si>
    <t>Riadené horizont. vŕtanie v hornine tr.1-4 pre pretláč. PE rúr, hĺbky do 6m, vonk. priem.cez 160 do 225mm</t>
  </si>
  <si>
    <t>m</t>
  </si>
  <si>
    <t>294818571</t>
  </si>
  <si>
    <t>M</t>
  </si>
  <si>
    <t>286130073010</t>
  </si>
  <si>
    <t>Chránička delená KOPODUR KD 09200 FC, čierna, DN 200, HDPE, KOPOS</t>
  </si>
  <si>
    <t>8</t>
  </si>
  <si>
    <t>487783411</t>
  </si>
  <si>
    <t>9</t>
  </si>
  <si>
    <t>Ostatné konštrukcie a práce-búranie</t>
  </si>
  <si>
    <t>5</t>
  </si>
  <si>
    <t>979081111.S</t>
  </si>
  <si>
    <t>Odvoz sutiny a vybúraných hmôt na skládku do 1 km</t>
  </si>
  <si>
    <t>t</t>
  </si>
  <si>
    <t>1658616660</t>
  </si>
  <si>
    <t>6</t>
  </si>
  <si>
    <t>979081121.S</t>
  </si>
  <si>
    <t>Odvoz sutiny a vybúraných hmôt na skládku za každý ďalší 1 km</t>
  </si>
  <si>
    <t>682879103</t>
  </si>
  <si>
    <t>7</t>
  </si>
  <si>
    <t>979089011.S</t>
  </si>
  <si>
    <t>Poplatok za skladovanie - betón, tehly, dlaždice, (17 01) nebezpečné</t>
  </si>
  <si>
    <t>1411440289</t>
  </si>
  <si>
    <t>979089012.S</t>
  </si>
  <si>
    <t>Poplatok za skladovanie - betón, tehly, dlaždice (17 01) ostatné</t>
  </si>
  <si>
    <t>633856098</t>
  </si>
  <si>
    <t>46-M</t>
  </si>
  <si>
    <t>Zemné práce pri extr.mont.prácach</t>
  </si>
  <si>
    <t>460120002.S</t>
  </si>
  <si>
    <t>Zásyp jamy so zhutnením a s úpravou povrchu, zemina triedy 3 - 4</t>
  </si>
  <si>
    <t>64</t>
  </si>
  <si>
    <t>331062937</t>
  </si>
  <si>
    <t>10</t>
  </si>
  <si>
    <t>460200313.S</t>
  </si>
  <si>
    <t>Hĺbenie káblovej ryhy ručne 50 cm širokej a 130 cm hlbokej, v zemine triedy 3</t>
  </si>
  <si>
    <t>-457397297</t>
  </si>
  <si>
    <t>11</t>
  </si>
  <si>
    <t>460300006.S</t>
  </si>
  <si>
    <t>Zhutnenie zeminy po vrstvách pri zahrnutí rýh strojom, vrstva zeminy 20 cm</t>
  </si>
  <si>
    <t>337281285</t>
  </si>
  <si>
    <t>12</t>
  </si>
  <si>
    <t>460420001.S</t>
  </si>
  <si>
    <t>Zriadenie káblového lôžka z preosiatej zeminy v ryhe šírky do 65 cm, hrúbky vrstvy 5 cm.</t>
  </si>
  <si>
    <t>-499055746</t>
  </si>
  <si>
    <t>13</t>
  </si>
  <si>
    <t>460490012.S</t>
  </si>
  <si>
    <t>Rozvinutie a uloženie výstražnej fólie z PE do ryhy, šírka do 33 cm</t>
  </si>
  <si>
    <t>-846172820</t>
  </si>
  <si>
    <t>14</t>
  </si>
  <si>
    <t>283230008000.S</t>
  </si>
  <si>
    <t>Výstražná fóla PE, š. 300, farba červená</t>
  </si>
  <si>
    <t>128</t>
  </si>
  <si>
    <t>419276723</t>
  </si>
  <si>
    <t>VV</t>
  </si>
  <si>
    <t>180*1,05 'Prepočítané koeficientom množstva</t>
  </si>
  <si>
    <t>15</t>
  </si>
  <si>
    <t>460560313.S</t>
  </si>
  <si>
    <t>Ručný zásyp nezap. káblovej ryhy bez zhutn. zeminy, 50 cm širokej, 130 cm hlbokej v zemine tr. 3</t>
  </si>
  <si>
    <t>721407903</t>
  </si>
  <si>
    <t>16</t>
  </si>
  <si>
    <t>460620006.S</t>
  </si>
  <si>
    <t>Osiatie povrchu trávnym semenom ručne, zasekanie hrablami,postrek,</t>
  </si>
  <si>
    <t>1772874437</t>
  </si>
  <si>
    <t>17</t>
  </si>
  <si>
    <t>0057211100</t>
  </si>
  <si>
    <t>Travové semeno</t>
  </si>
  <si>
    <t>kg</t>
  </si>
  <si>
    <t>35592796</t>
  </si>
  <si>
    <t>18</t>
  </si>
  <si>
    <t>460620013.S</t>
  </si>
  <si>
    <t>Proviz. úprava terénu v zemine tr. 3, aby nerovnosti terénu neboli väčšie ako 2 cm od vodor.hladiny</t>
  </si>
  <si>
    <t>-959697129</t>
  </si>
  <si>
    <t>19</t>
  </si>
  <si>
    <t>460700015 PC</t>
  </si>
  <si>
    <t>Prenájom mobilných zábran (výkopy, stavby) - mesiac</t>
  </si>
  <si>
    <t>ks</t>
  </si>
  <si>
    <t>2068146720</t>
  </si>
  <si>
    <t>460700016 PC</t>
  </si>
  <si>
    <t xml:space="preserve">Montáž mobilných zábran (výkopy, stavby) </t>
  </si>
  <si>
    <t>1402254858</t>
  </si>
  <si>
    <t>21</t>
  </si>
  <si>
    <t>460700017 PC</t>
  </si>
  <si>
    <t xml:space="preserve">Demontáž mobilných zábran (výkopy, stavby) </t>
  </si>
  <si>
    <t>1693280624</t>
  </si>
  <si>
    <t>HZS</t>
  </si>
  <si>
    <t>Hodinové zúčtovacie sadzby</t>
  </si>
  <si>
    <t>22</t>
  </si>
  <si>
    <t>HZS000113.S</t>
  </si>
  <si>
    <t>Stavebno montážne práce náročné ucelené - odborné, tvorivé remeselné (Tr. 3) v rozsahu viac ako 8 hodín</t>
  </si>
  <si>
    <t>hod</t>
  </si>
  <si>
    <t>512</t>
  </si>
  <si>
    <t>-10340326</t>
  </si>
  <si>
    <t>23</t>
  </si>
  <si>
    <t>HZS000114.S</t>
  </si>
  <si>
    <t>Stavebno montážne práce najnáročnejšie na odbornosť - prehliadky pracoviska a revízie (Tr. 4) v rozsahu viac ako 8 hodín</t>
  </si>
  <si>
    <t>1035183206</t>
  </si>
  <si>
    <t>24</t>
  </si>
  <si>
    <t>HZS000220.S</t>
  </si>
  <si>
    <t xml:space="preserve">Úradná skúška </t>
  </si>
  <si>
    <t>325984392</t>
  </si>
  <si>
    <t>25</t>
  </si>
  <si>
    <t>HZS000317.S</t>
  </si>
  <si>
    <t>Skúšky technológie</t>
  </si>
  <si>
    <t>290694597</t>
  </si>
  <si>
    <t>VRN</t>
  </si>
  <si>
    <t>Vedľajšie rozpočtové náklady</t>
  </si>
  <si>
    <t>26</t>
  </si>
  <si>
    <t>000300013.S</t>
  </si>
  <si>
    <t>Geodetické práce - vykonávané pred výstavbou určenie priebehu nadzemného alebo podzemného existujúceho aj plánovaného vedenia</t>
  </si>
  <si>
    <t>eur</t>
  </si>
  <si>
    <t>1024</t>
  </si>
  <si>
    <t>-1264805306</t>
  </si>
  <si>
    <t>27</t>
  </si>
  <si>
    <t>000300031.S</t>
  </si>
  <si>
    <t>Geodetické práce - vykonávané po výstavbe zameranie skutočného vyhotovenia stavby</t>
  </si>
  <si>
    <t>1759058819</t>
  </si>
  <si>
    <t>Práce a dodávky M</t>
  </si>
  <si>
    <t>21-M</t>
  </si>
  <si>
    <t>Elektromontáže</t>
  </si>
  <si>
    <t>28</t>
  </si>
  <si>
    <t>210021521.S PC</t>
  </si>
  <si>
    <t>Tesnenie vodorovného prestupu s jedným káblovým vedením do 190 cm výšky</t>
  </si>
  <si>
    <t>722056835</t>
  </si>
  <si>
    <t>29</t>
  </si>
  <si>
    <t>449410000300</t>
  </si>
  <si>
    <t>Protipožiarna manžeta HILTI CP 643-75-2,5" N, na potrubie D 65-78 mm</t>
  </si>
  <si>
    <t>-102932413</t>
  </si>
  <si>
    <t>30</t>
  </si>
  <si>
    <t>210100012.S</t>
  </si>
  <si>
    <t>Ukončenie vodičov v rozvádzač. vrátane zapojenia a vodičovej koncovky do 240 mm2</t>
  </si>
  <si>
    <t>-1665456131</t>
  </si>
  <si>
    <t>31</t>
  </si>
  <si>
    <t>354310015000.S</t>
  </si>
  <si>
    <t>Káblové oko hliníkové lisovacie 240 Al 617210</t>
  </si>
  <si>
    <t>-221611470</t>
  </si>
  <si>
    <t>32</t>
  </si>
  <si>
    <t>210101349.S</t>
  </si>
  <si>
    <t>VN spojky pre jednožilové káble s plastovou izoláciou a polovodivou vrstvou pre 10 kV, 22 kV a 35 kV (185-400 mm2)</t>
  </si>
  <si>
    <t>-386344250</t>
  </si>
  <si>
    <t>33</t>
  </si>
  <si>
    <t>345820034300.S</t>
  </si>
  <si>
    <t>Spojka SXSU CEE01 185-300 4131s páskovým tienením</t>
  </si>
  <si>
    <t>-548978611</t>
  </si>
  <si>
    <t>34</t>
  </si>
  <si>
    <t>210101398.S</t>
  </si>
  <si>
    <t>VN koncovky pre 1-žilové káble s plast. izoláciou a polovodivou vrstvou na žilách pre 10 kV, 22 kV a 35 kV (185-500 mm2)</t>
  </si>
  <si>
    <t>1373576096</t>
  </si>
  <si>
    <t>35</t>
  </si>
  <si>
    <t>345810013900.S</t>
  </si>
  <si>
    <t>Koncovka VN s polymérovou izoláciou POLT -24 E/1XI 185-400/340</t>
  </si>
  <si>
    <t>-712412723</t>
  </si>
  <si>
    <t>36</t>
  </si>
  <si>
    <t>210115039.S PS</t>
  </si>
  <si>
    <t>Obmedzovač prepätia SPA VN</t>
  </si>
  <si>
    <t>-596870118</t>
  </si>
  <si>
    <t>37</t>
  </si>
  <si>
    <t>357210001310.S PC</t>
  </si>
  <si>
    <t>Obmedzovač prepätia SPA, 24 kV</t>
  </si>
  <si>
    <t>912725821</t>
  </si>
  <si>
    <t>38</t>
  </si>
  <si>
    <t>210252449 pc</t>
  </si>
  <si>
    <t xml:space="preserve">Montáž príchytky KOZ </t>
  </si>
  <si>
    <t>-200428441</t>
  </si>
  <si>
    <t>39</t>
  </si>
  <si>
    <t>3162154526 pc</t>
  </si>
  <si>
    <t>Príslušenstvo ku konzolám NN, VN - príchytka s držiakom KOZ</t>
  </si>
  <si>
    <t>-377829480</t>
  </si>
  <si>
    <t>40</t>
  </si>
  <si>
    <t>210220020.S</t>
  </si>
  <si>
    <t>Uzemňovacie vedenie v zemi FeZn do 120 mm2 vrátane izolácie spojov</t>
  </si>
  <si>
    <t>-1041867687</t>
  </si>
  <si>
    <t>41</t>
  </si>
  <si>
    <t>354410058800.S</t>
  </si>
  <si>
    <t>Pásovina uzemňovacia FeZn 30 x 4 mm</t>
  </si>
  <si>
    <t>-180354914</t>
  </si>
  <si>
    <t>42</t>
  </si>
  <si>
    <t>210220282.S</t>
  </si>
  <si>
    <t>Uzemňovacia profilová tyč FeZn ZPT a ZT</t>
  </si>
  <si>
    <t>-632026947</t>
  </si>
  <si>
    <t>43</t>
  </si>
  <si>
    <t>354410057800.S</t>
  </si>
  <si>
    <t>Tyč uzemňovacia FeZn označenie ZT 2 m X profil</t>
  </si>
  <si>
    <t>1462204470</t>
  </si>
  <si>
    <t>44</t>
  </si>
  <si>
    <t>210930234.S-D PC</t>
  </si>
  <si>
    <t>Demontáž - Vodič hliníkový silový uložený pevne 22-ANKTOYPV 3x150/25</t>
  </si>
  <si>
    <t>-232199713</t>
  </si>
  <si>
    <t>45</t>
  </si>
  <si>
    <t>210930236.S</t>
  </si>
  <si>
    <t>Vodič hliníkový silový uložený pevne 22-AXEKVCEY 12,7/22 kV 1x240/25</t>
  </si>
  <si>
    <t>-2126432005</t>
  </si>
  <si>
    <t>46</t>
  </si>
  <si>
    <t>341130009605.S PC</t>
  </si>
  <si>
    <t>VN kábel hliníkový 22-NA2XS2Y 1x240/25 mm2</t>
  </si>
  <si>
    <t>-344195146</t>
  </si>
  <si>
    <t>720*1,05 'Prepočítané koeficientom množstva</t>
  </si>
  <si>
    <t>47</t>
  </si>
  <si>
    <t>210950001.S</t>
  </si>
  <si>
    <t>Odjutovanie a očistenie káblov do prierezu 300 mm</t>
  </si>
  <si>
    <t>-745383103</t>
  </si>
  <si>
    <t>48</t>
  </si>
  <si>
    <t>210950101.S</t>
  </si>
  <si>
    <t>Označovací štítok na kábel hliníkový (naviac proti norme)</t>
  </si>
  <si>
    <t>1814105354</t>
  </si>
  <si>
    <t>49</t>
  </si>
  <si>
    <t>247710003500.S</t>
  </si>
  <si>
    <t>Páska sťahovacia lxš 200x4,8 mm</t>
  </si>
  <si>
    <t>-154991020</t>
  </si>
  <si>
    <t>50</t>
  </si>
  <si>
    <t>548230000900.S</t>
  </si>
  <si>
    <t>Štítok smaltovaný do 5 písmen, lxv 100x150 mm</t>
  </si>
  <si>
    <t>-2080931118</t>
  </si>
  <si>
    <t>51</t>
  </si>
  <si>
    <t>210950202.S</t>
  </si>
  <si>
    <t>Príplatok na zaťahovanie káblov, váha kábla do 2 kg</t>
  </si>
  <si>
    <t>-607994603</t>
  </si>
  <si>
    <t>52</t>
  </si>
  <si>
    <t>210950202.S-D</t>
  </si>
  <si>
    <t>Demontáž - Príplatok na zaťahovanie káblov, váha kábla do 2 kg</t>
  </si>
  <si>
    <t>1604616297</t>
  </si>
  <si>
    <t xml:space="preserve">PS 301-01-2 - Trafostanica 22/0,4kV </t>
  </si>
  <si>
    <t>460200153.S</t>
  </si>
  <si>
    <t>Hĺbenie káblovej ryhy ručne 35 cm širokej a 70 cm hlbokej, v zemine triedy 3</t>
  </si>
  <si>
    <t>-334853570</t>
  </si>
  <si>
    <t>-1687585301</t>
  </si>
  <si>
    <t>460560153.S</t>
  </si>
  <si>
    <t>Ručný zásyp nezap. káblovej ryhy bez zhutn. zeminy, 35 cm širokej, 70 cm hlbokej v zemine tr. 3</t>
  </si>
  <si>
    <t>2136022844</t>
  </si>
  <si>
    <t>-788705584</t>
  </si>
  <si>
    <t>-1442891451</t>
  </si>
  <si>
    <t>2057949743</t>
  </si>
  <si>
    <t>-124195387</t>
  </si>
  <si>
    <t>210010110.S</t>
  </si>
  <si>
    <t>Lišta elektroinštalačná z PVC 40x40, uložená pevne, vkladacia</t>
  </si>
  <si>
    <t>1878688424</t>
  </si>
  <si>
    <t>345750065150</t>
  </si>
  <si>
    <t>Lišta hranatá z PVC, LHD 40x40 mm HD, KOPOS</t>
  </si>
  <si>
    <t>-998713894</t>
  </si>
  <si>
    <t>20*1,05 'Prepočítané koeficientom množstva</t>
  </si>
  <si>
    <t>210100001.S</t>
  </si>
  <si>
    <t>Ukončenie vodičov v rozvádzač. vrátane zapojenia a vodičovej koncovky do 2,5 mm2</t>
  </si>
  <si>
    <t>845669765</t>
  </si>
  <si>
    <t>210100003.S</t>
  </si>
  <si>
    <t>Ukončenie vodičov v rozvádzač. vrátane zapojenia a vodičovej koncovky do 16 mm2</t>
  </si>
  <si>
    <t>-2091455204</t>
  </si>
  <si>
    <t>345720003900.S</t>
  </si>
  <si>
    <t>Dutinka lisovacia DI 16-18 izolovaná</t>
  </si>
  <si>
    <t>147031288</t>
  </si>
  <si>
    <t>210100007.S</t>
  </si>
  <si>
    <t>Ukončenie vodičov v rozvádzač. vrátane zapojenia a vodičovej koncovky do 70 mm2</t>
  </si>
  <si>
    <t>767924714</t>
  </si>
  <si>
    <t>354310013900.S</t>
  </si>
  <si>
    <t>Káblové oko hliníkové lisovacie 70 AL 617110</t>
  </si>
  <si>
    <t>2099044516</t>
  </si>
  <si>
    <t>-218460203</t>
  </si>
  <si>
    <t>354310028900.S</t>
  </si>
  <si>
    <t>Káblové oko medené lisovacie CU 240x10 KU-L</t>
  </si>
  <si>
    <t>-84229465</t>
  </si>
  <si>
    <t>210101397.S</t>
  </si>
  <si>
    <t>VN koncovky pre 1-žilové káble s plast. izoláciou a polovodivou vrstvou na žilách pre 10 kV, 22 kV a 35 kV (70-300 mm2)</t>
  </si>
  <si>
    <t>-919571177</t>
  </si>
  <si>
    <t>345810013800.S</t>
  </si>
  <si>
    <t>Koncovka VN s polymérovou izoláciou POLT -24 D/1XI 70-240/340</t>
  </si>
  <si>
    <t>-856823167</t>
  </si>
  <si>
    <t>210111101.S</t>
  </si>
  <si>
    <t>Priemyslová zásuvka nástenná CEE 250 V / 16 A vrátane zapojenia, IZN 1632, 2P + PE</t>
  </si>
  <si>
    <t>-826007020</t>
  </si>
  <si>
    <t>345540004205.S</t>
  </si>
  <si>
    <t>Zásuvka nástenná priemyslová IZN 1632, 2P + PE, IP 54 - 230V, 16A</t>
  </si>
  <si>
    <t>-1484276277</t>
  </si>
  <si>
    <t>210111113.S</t>
  </si>
  <si>
    <t>Priemyslová zásuvka nástenná CEE 400 V / 16 A vrátane zapojenia, IZG 1643, 3P + PE, IZG 1653, 3P + N + PE</t>
  </si>
  <si>
    <t>-987906569</t>
  </si>
  <si>
    <t>345510002400.S</t>
  </si>
  <si>
    <t>Zásuvka nástenná priemyslová IZG 1653 16A/400V/5P IP67</t>
  </si>
  <si>
    <t>906690104</t>
  </si>
  <si>
    <t>210120399.S</t>
  </si>
  <si>
    <t>Istič vzduchový štvorpólový do 63 A</t>
  </si>
  <si>
    <t>-979585482</t>
  </si>
  <si>
    <t>358220075200.S</t>
  </si>
  <si>
    <t>Istič 4P, 25 A, charakteristika C, 10 kA, 4 moduly</t>
  </si>
  <si>
    <t>1163579994</t>
  </si>
  <si>
    <t>358220075000.S</t>
  </si>
  <si>
    <t>Istič 4P, 16 A, charakteristika C, 10 kA, 4 moduly</t>
  </si>
  <si>
    <t>-1109106255</t>
  </si>
  <si>
    <t>210120403.S</t>
  </si>
  <si>
    <t>Istič vzduchový dvojpólový do 63 A</t>
  </si>
  <si>
    <t>-2037885021</t>
  </si>
  <si>
    <t>358220027600.S</t>
  </si>
  <si>
    <t>Istič 2P, 6 A, charakteristika B, 10 kA, 2 moduly</t>
  </si>
  <si>
    <t>1592886055</t>
  </si>
  <si>
    <t>358220027700.S</t>
  </si>
  <si>
    <t>Istič 2P, 10 A, charakteristika B, 10 kA, 2 moduly</t>
  </si>
  <si>
    <t>39943807</t>
  </si>
  <si>
    <t>358220027900.S</t>
  </si>
  <si>
    <t>Istič 2P, 16 A, charakteristika B, 10 kA, 2 moduly</t>
  </si>
  <si>
    <t>865541559</t>
  </si>
  <si>
    <t>210120414.S</t>
  </si>
  <si>
    <t>Prúdové chrániče s nadprúdovou ochranou dvojpólové</t>
  </si>
  <si>
    <t>889147002</t>
  </si>
  <si>
    <t>358230006000.S</t>
  </si>
  <si>
    <t>Prúdový chránič s istením 1P+N, charakteristika B, 10 A, 10000 A/10 kA, 30 mA, typ A, 2 moduly</t>
  </si>
  <si>
    <t>702030847</t>
  </si>
  <si>
    <t>358230006200.S</t>
  </si>
  <si>
    <t>Prúdový chránič s istením 1P+N, charakteristika B, 16 A, 10000 A/10 kA, 30 mA, typ A, 2 moduly</t>
  </si>
  <si>
    <t>924210792</t>
  </si>
  <si>
    <t>210120415.S</t>
  </si>
  <si>
    <t>Prúdové chrániče s nadprúdovou ochranou štvorpólové</t>
  </si>
  <si>
    <t>-1444884323</t>
  </si>
  <si>
    <t>358230023900.S</t>
  </si>
  <si>
    <t>Prúdový chránič s istením 4P, charakteristika C, 16 A, 30 mA, typ A, 4 moduly</t>
  </si>
  <si>
    <t>-1410739996</t>
  </si>
  <si>
    <t>210120821.S</t>
  </si>
  <si>
    <t>Poistky VN - PL, PM, PQ  10-38,5 kV</t>
  </si>
  <si>
    <t>-815456108</t>
  </si>
  <si>
    <t>345290018345.S PC</t>
  </si>
  <si>
    <t>Poistková vložka vysokonapäťová VN ABB CEF 50A/24kV, veľkosť 51x442</t>
  </si>
  <si>
    <t>1696480282</t>
  </si>
  <si>
    <t>210130101.S</t>
  </si>
  <si>
    <t>Stýkač dvojpólový na DIN lištu do 25 A</t>
  </si>
  <si>
    <t>-1973902440</t>
  </si>
  <si>
    <t>358210000200.S</t>
  </si>
  <si>
    <t>Stýkač inštalačný 2P, 16 A, kontakty NC+NO, cievka 230 V, 1 modul</t>
  </si>
  <si>
    <t>1040542518</t>
  </si>
  <si>
    <t>210130115.S</t>
  </si>
  <si>
    <t>Tepelné relé na priemyselné stýkače do 9 A</t>
  </si>
  <si>
    <t>-396301186</t>
  </si>
  <si>
    <t>358260005210.S PC</t>
  </si>
  <si>
    <t>Tepelná ochrana TR250</t>
  </si>
  <si>
    <t>702801352</t>
  </si>
  <si>
    <t>358260005215.S PC</t>
  </si>
  <si>
    <t>Teplotný snímač TSZ3H-230 pre ventilátor</t>
  </si>
  <si>
    <t>1036492034</t>
  </si>
  <si>
    <t>210130202.S</t>
  </si>
  <si>
    <t>Motorové spúšťače trojpólové tepelno-magnetické do 32 A</t>
  </si>
  <si>
    <t>2050227308</t>
  </si>
  <si>
    <t>358370008700.S</t>
  </si>
  <si>
    <t>Motorový spúšťač tepelno-magnetický do 32 A, prúd 0,16-8 A, 3P, šírky 45 mm, vysoká vypínacia schopnosť</t>
  </si>
  <si>
    <t>1905538864</t>
  </si>
  <si>
    <t>210171114.S</t>
  </si>
  <si>
    <t>Montáž silového transformátora olejového s výkonom do 1600 kVA</t>
  </si>
  <si>
    <t>-1868646846</t>
  </si>
  <si>
    <t>369290015810 PC</t>
  </si>
  <si>
    <t>Transformátor VN/NN, 22/0,4kV, 1250 kVA</t>
  </si>
  <si>
    <t>-1686429830</t>
  </si>
  <si>
    <t>210190051.S</t>
  </si>
  <si>
    <t>Montáž rozvádzača skriňového, panelového za l pole - delený rozvádzač do váhy 200 kg</t>
  </si>
  <si>
    <t>1125199353</t>
  </si>
  <si>
    <t>357150000557 PC</t>
  </si>
  <si>
    <t>Rozvádzač VN, 2xSDC+SDM+SFC (UNISEC)</t>
  </si>
  <si>
    <t>1985525351</t>
  </si>
  <si>
    <t>210193082.S</t>
  </si>
  <si>
    <t>Domova rozvodnica do 42 M povrchová montáž IP 40</t>
  </si>
  <si>
    <t>-502977109</t>
  </si>
  <si>
    <t>357140008235.S</t>
  </si>
  <si>
    <t>Rozvodnicová skriňa plastová nástenná, počet radov 3, modulov v rade 12, modulov celkom 36, PE+N, IP65</t>
  </si>
  <si>
    <t>-777677640</t>
  </si>
  <si>
    <t>210220002.S</t>
  </si>
  <si>
    <t>Uzemňovacie vedenie na povrchu FeZn páska uzemňovacia do 120 mm2</t>
  </si>
  <si>
    <t>-388317742</t>
  </si>
  <si>
    <t>396425081</t>
  </si>
  <si>
    <t>210220010.S</t>
  </si>
  <si>
    <t>Náter zemniaceho pásku do 120 mm2 (1x náter vrátane svoriek a vyznač. žlt. pruhov)</t>
  </si>
  <si>
    <t>-665688950</t>
  </si>
  <si>
    <t>53</t>
  </si>
  <si>
    <t>246220000400.S</t>
  </si>
  <si>
    <t>Email syntetický vonkajší</t>
  </si>
  <si>
    <t>-493743330</t>
  </si>
  <si>
    <t>54</t>
  </si>
  <si>
    <t>246420001200.S</t>
  </si>
  <si>
    <t>Riedidlo S-6006 do syntetických a olejových látok</t>
  </si>
  <si>
    <t>-1359433702</t>
  </si>
  <si>
    <t>55</t>
  </si>
  <si>
    <t>-1485650062</t>
  </si>
  <si>
    <t>56</t>
  </si>
  <si>
    <t>1343776111</t>
  </si>
  <si>
    <t>57</t>
  </si>
  <si>
    <t>210220115.S</t>
  </si>
  <si>
    <t>Podpery vedenia FeZn na konštrukciu pre pásovinu PV43, PV44 a PP</t>
  </si>
  <si>
    <t>-828421048</t>
  </si>
  <si>
    <t>58</t>
  </si>
  <si>
    <t>354410038200.S</t>
  </si>
  <si>
    <t>Podpera vedenia FeZn na konštrukcie na pásovinu 30x4 mm označenie PV 44</t>
  </si>
  <si>
    <t>-895310516</t>
  </si>
  <si>
    <t>59</t>
  </si>
  <si>
    <t>354410067000.S</t>
  </si>
  <si>
    <t>Tesniaci set</t>
  </si>
  <si>
    <t>-349195800</t>
  </si>
  <si>
    <t>60</t>
  </si>
  <si>
    <t>210220240.S</t>
  </si>
  <si>
    <t>Svorka FeZn k zachytávacej, uzemňovacej tyči  SJ</t>
  </si>
  <si>
    <t>-1671163520</t>
  </si>
  <si>
    <t>61</t>
  </si>
  <si>
    <t>354410002000.S</t>
  </si>
  <si>
    <t>Svorka FeZn k uzemňovacej tyči označenie SJ 03</t>
  </si>
  <si>
    <t>-1402868912</t>
  </si>
  <si>
    <t>62</t>
  </si>
  <si>
    <t>210220252.S</t>
  </si>
  <si>
    <t>Svorka FeZn odbočovacia spojovacia SR 01, SR 02 (pásovina do 120 mm2)</t>
  </si>
  <si>
    <t>-1891481121</t>
  </si>
  <si>
    <t>63</t>
  </si>
  <si>
    <t>354410000600.S</t>
  </si>
  <si>
    <t>Svorka FeZn odbočovacia spojovacia označenie SR 02 (M8)</t>
  </si>
  <si>
    <t>51323294</t>
  </si>
  <si>
    <t>1264640008</t>
  </si>
  <si>
    <t>65</t>
  </si>
  <si>
    <t>-83643398</t>
  </si>
  <si>
    <t>66</t>
  </si>
  <si>
    <t>-1868543582</t>
  </si>
  <si>
    <t>67</t>
  </si>
  <si>
    <t>3162154527 pc</t>
  </si>
  <si>
    <t>Príslušenstvo ku konzolám NN, VN - príchytka KOZ  UNI 3x(30-49)</t>
  </si>
  <si>
    <t>-381970885</t>
  </si>
  <si>
    <t>68</t>
  </si>
  <si>
    <t>3162154528 pc</t>
  </si>
  <si>
    <t>Príslušenstvo ku konzolám NN, VN - príchytka KOZ  UNI 4x(13-32)</t>
  </si>
  <si>
    <t>1405859506</t>
  </si>
  <si>
    <t>69</t>
  </si>
  <si>
    <t>210290751.S</t>
  </si>
  <si>
    <t>Montáž motorického spotrebiča, ventilátora do 1.5 kW, bez zapojenia</t>
  </si>
  <si>
    <t>996448643</t>
  </si>
  <si>
    <t>70</t>
  </si>
  <si>
    <t>429130050825.S PC</t>
  </si>
  <si>
    <t>Ventilátor axiálny, stredotlaký, VENTS OVK 4E 350, 2500 m3/h</t>
  </si>
  <si>
    <t>-1610058829</t>
  </si>
  <si>
    <t>71</t>
  </si>
  <si>
    <t>210821037.S PC</t>
  </si>
  <si>
    <t>Vodič medený silový uložený pevne 3-NSGAFOEU 1,8/3 kV 1x240</t>
  </si>
  <si>
    <t>-1394526801</t>
  </si>
  <si>
    <t>72</t>
  </si>
  <si>
    <t>341310044000.S</t>
  </si>
  <si>
    <t>Vodič medený flexibilný gumený NSGAFÖU 240 mm2</t>
  </si>
  <si>
    <t>2025169901</t>
  </si>
  <si>
    <t>96*1,05 'Prepočítané koeficientom množstva</t>
  </si>
  <si>
    <t>73</t>
  </si>
  <si>
    <t>210881216.S</t>
  </si>
  <si>
    <t>Kábel bezhalogénový, medený uložený pevne 1-CHKE-V 0,6/1,0 kV  3x1,5</t>
  </si>
  <si>
    <t>-1779966656</t>
  </si>
  <si>
    <t>74</t>
  </si>
  <si>
    <t>341610020900.S</t>
  </si>
  <si>
    <t>Kábel medený bezhalogenový 1-CHKE-V 3x1,5 mm2</t>
  </si>
  <si>
    <t>1832708997</t>
  </si>
  <si>
    <t>75</t>
  </si>
  <si>
    <t>210881217.S</t>
  </si>
  <si>
    <t>Kábel bezhalogénový, medený uložený pevne 1-CHKE-V 0,6/1,0 kV  3x2,5</t>
  </si>
  <si>
    <t>1734138555</t>
  </si>
  <si>
    <t>76</t>
  </si>
  <si>
    <t>341610021000.S</t>
  </si>
  <si>
    <t>Kábel medený bezhalogenový 1-CHKE-V 3x2,5 mm2</t>
  </si>
  <si>
    <t>752651060</t>
  </si>
  <si>
    <t>77</t>
  </si>
  <si>
    <t>210881232.S</t>
  </si>
  <si>
    <t>Kábel bezhalogénový, medený uložený pevne 1-CHKE-V 0,6/1,0 kV  5x1,5</t>
  </si>
  <si>
    <t>-254518666</t>
  </si>
  <si>
    <t>78</t>
  </si>
  <si>
    <t>341610022500.S</t>
  </si>
  <si>
    <t>Kábel medený bezhalogenový 1-CHKE-V 5x1,5 mm2</t>
  </si>
  <si>
    <t>780338006</t>
  </si>
  <si>
    <t>79</t>
  </si>
  <si>
    <t>210881237.S</t>
  </si>
  <si>
    <t>Kábel bezhalogénový, medený uložený pevne 1-CHKE-V 0,6/1,0 kV  5x16</t>
  </si>
  <si>
    <t>756700124</t>
  </si>
  <si>
    <t>80</t>
  </si>
  <si>
    <t>341610023000.S</t>
  </si>
  <si>
    <t>Kábel medený bezhalogenový 1-CHKE-V 5x16 mm2</t>
  </si>
  <si>
    <t>-1101862453</t>
  </si>
  <si>
    <t>81</t>
  </si>
  <si>
    <t>210881243.S</t>
  </si>
  <si>
    <t>Kábel bezhalogénový, medený uložený pevne 1-CHKE-V 0,6/1,0 kV  12x2,5</t>
  </si>
  <si>
    <t>251809493</t>
  </si>
  <si>
    <t>82</t>
  </si>
  <si>
    <t>341610023600.S</t>
  </si>
  <si>
    <t>Kábel medený bezhalogenový 1-CHKE-V 12x2,5 mm2</t>
  </si>
  <si>
    <t>-1516161514</t>
  </si>
  <si>
    <t>83</t>
  </si>
  <si>
    <t>210930221.S</t>
  </si>
  <si>
    <t>Vodič hliníkový silový uložený voľne 22-AXEKVCEY 12,7/22 kV 1x70/16</t>
  </si>
  <si>
    <t>1416782921</t>
  </si>
  <si>
    <t>84</t>
  </si>
  <si>
    <t>341130009110.S PC</t>
  </si>
  <si>
    <t>VN kábel hliníkový 22-NA2XSY 1x70/16 mm2</t>
  </si>
  <si>
    <t>839406968</t>
  </si>
  <si>
    <t>85</t>
  </si>
  <si>
    <t>1426439127</t>
  </si>
  <si>
    <t>86</t>
  </si>
  <si>
    <t>-1630136055</t>
  </si>
  <si>
    <t>87</t>
  </si>
  <si>
    <t>-1087331359</t>
  </si>
  <si>
    <t>88</t>
  </si>
  <si>
    <t>Výkaz Výmer</t>
  </si>
  <si>
    <t>Vedľajšie rozpočtové náklady a ostatné</t>
  </si>
  <si>
    <t>%</t>
  </si>
  <si>
    <t>Vedľašie rozpočtové náklady a ostatné</t>
  </si>
  <si>
    <t>Ing. Michal Horváth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</si>
</sst>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49" fontId="2" fillId="0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  <protection locked="0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0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164" fontId="16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13" workbookViewId="0">
      <selection activeCell="E20" sqref="E2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>
      <c r="AR2" s="221" t="s">
        <v>5</v>
      </c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s="1" customFormat="1" ht="24.95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pans="1:74" s="1" customFormat="1" ht="12" customHeight="1">
      <c r="B5" s="18"/>
      <c r="D5" s="22" t="s">
        <v>12</v>
      </c>
      <c r="K5" s="195" t="s">
        <v>13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R5" s="18"/>
      <c r="BE5" s="192" t="s">
        <v>14</v>
      </c>
      <c r="BS5" s="15" t="s">
        <v>6</v>
      </c>
    </row>
    <row r="6" spans="1:74" s="1" customFormat="1" ht="36.950000000000003" customHeight="1">
      <c r="B6" s="18"/>
      <c r="D6" s="24" t="s">
        <v>15</v>
      </c>
      <c r="K6" s="197" t="s">
        <v>16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R6" s="18"/>
      <c r="BE6" s="193"/>
      <c r="BS6" s="15" t="s">
        <v>6</v>
      </c>
    </row>
    <row r="7" spans="1:74" s="1" customFormat="1" ht="12" customHeight="1">
      <c r="B7" s="18"/>
      <c r="D7" s="25" t="s">
        <v>17</v>
      </c>
      <c r="K7" s="23" t="s">
        <v>18</v>
      </c>
      <c r="AK7" s="25" t="s">
        <v>19</v>
      </c>
      <c r="AN7" s="23" t="s">
        <v>20</v>
      </c>
      <c r="AR7" s="18"/>
      <c r="BE7" s="193"/>
      <c r="BS7" s="15" t="s">
        <v>6</v>
      </c>
    </row>
    <row r="8" spans="1:74" s="1" customFormat="1" ht="12" customHeight="1">
      <c r="B8" s="18"/>
      <c r="D8" s="25" t="s">
        <v>21</v>
      </c>
      <c r="K8" s="23" t="s">
        <v>22</v>
      </c>
      <c r="AK8" s="25" t="s">
        <v>23</v>
      </c>
      <c r="AN8" s="191" t="s">
        <v>24</v>
      </c>
      <c r="AR8" s="18"/>
      <c r="BE8" s="193"/>
      <c r="BS8" s="15" t="s">
        <v>6</v>
      </c>
    </row>
    <row r="9" spans="1:74" s="1" customFormat="1" ht="29.25" customHeight="1">
      <c r="B9" s="18"/>
      <c r="D9" s="22" t="s">
        <v>25</v>
      </c>
      <c r="K9" s="27" t="s">
        <v>26</v>
      </c>
      <c r="AK9" s="22" t="s">
        <v>27</v>
      </c>
      <c r="AN9" s="27" t="s">
        <v>28</v>
      </c>
      <c r="AR9" s="18"/>
      <c r="BE9" s="193"/>
      <c r="BS9" s="15" t="s">
        <v>6</v>
      </c>
    </row>
    <row r="10" spans="1:74" s="1" customFormat="1" ht="12" customHeight="1">
      <c r="B10" s="18"/>
      <c r="D10" s="25" t="s">
        <v>29</v>
      </c>
      <c r="AK10" s="25" t="s">
        <v>30</v>
      </c>
      <c r="AN10" s="23" t="s">
        <v>1</v>
      </c>
      <c r="AR10" s="18"/>
      <c r="BE10" s="193"/>
      <c r="BS10" s="15" t="s">
        <v>6</v>
      </c>
    </row>
    <row r="11" spans="1:74" s="1" customFormat="1" ht="18.399999999999999" customHeight="1">
      <c r="B11" s="18"/>
      <c r="E11" s="23" t="s">
        <v>31</v>
      </c>
      <c r="AK11" s="25" t="s">
        <v>32</v>
      </c>
      <c r="AN11" s="23" t="s">
        <v>1</v>
      </c>
      <c r="AR11" s="18"/>
      <c r="BE11" s="193"/>
      <c r="BS11" s="15" t="s">
        <v>6</v>
      </c>
    </row>
    <row r="12" spans="1:74" s="1" customFormat="1" ht="6.95" customHeight="1">
      <c r="B12" s="18"/>
      <c r="AR12" s="18"/>
      <c r="BE12" s="193"/>
      <c r="BS12" s="15" t="s">
        <v>6</v>
      </c>
    </row>
    <row r="13" spans="1:74" s="1" customFormat="1" ht="12" customHeight="1">
      <c r="B13" s="18"/>
      <c r="D13" s="25" t="s">
        <v>33</v>
      </c>
      <c r="AK13" s="25" t="s">
        <v>30</v>
      </c>
      <c r="AN13" s="190"/>
      <c r="AR13" s="18"/>
      <c r="BE13" s="193"/>
      <c r="BS13" s="15" t="s">
        <v>6</v>
      </c>
    </row>
    <row r="14" spans="1:74" ht="12.75">
      <c r="B14" s="18"/>
      <c r="E14" s="198"/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25" t="s">
        <v>32</v>
      </c>
      <c r="AN14" s="190"/>
      <c r="AR14" s="18"/>
      <c r="BE14" s="193"/>
      <c r="BS14" s="15" t="s">
        <v>6</v>
      </c>
    </row>
    <row r="15" spans="1:74" s="1" customFormat="1" ht="6.95" customHeight="1">
      <c r="B15" s="18"/>
      <c r="AR15" s="18"/>
      <c r="BE15" s="193"/>
      <c r="BS15" s="15" t="s">
        <v>3</v>
      </c>
    </row>
    <row r="16" spans="1:74" s="1" customFormat="1" ht="12" customHeight="1">
      <c r="B16" s="18"/>
      <c r="D16" s="25" t="s">
        <v>34</v>
      </c>
      <c r="AK16" s="25" t="s">
        <v>30</v>
      </c>
      <c r="AN16" s="23" t="s">
        <v>1</v>
      </c>
      <c r="AR16" s="18"/>
      <c r="BE16" s="193"/>
      <c r="BS16" s="15" t="s">
        <v>3</v>
      </c>
    </row>
    <row r="17" spans="1:71" s="1" customFormat="1" ht="18.399999999999999" customHeight="1">
      <c r="B17" s="18"/>
      <c r="E17" s="23" t="s">
        <v>633</v>
      </c>
      <c r="AK17" s="25" t="s">
        <v>32</v>
      </c>
      <c r="AN17" s="23" t="s">
        <v>1</v>
      </c>
      <c r="AR17" s="18"/>
      <c r="BE17" s="193"/>
      <c r="BS17" s="15" t="s">
        <v>36</v>
      </c>
    </row>
    <row r="18" spans="1:71" s="1" customFormat="1" ht="6.95" customHeight="1">
      <c r="B18" s="18"/>
      <c r="AR18" s="18"/>
      <c r="BE18" s="193"/>
      <c r="BS18" s="15" t="s">
        <v>6</v>
      </c>
    </row>
    <row r="19" spans="1:71" s="1" customFormat="1" ht="12" customHeight="1">
      <c r="B19" s="18"/>
      <c r="D19" s="25" t="s">
        <v>37</v>
      </c>
      <c r="AK19" s="25" t="s">
        <v>30</v>
      </c>
      <c r="AN19" s="23" t="s">
        <v>1</v>
      </c>
      <c r="AR19" s="18"/>
      <c r="BE19" s="193"/>
      <c r="BS19" s="15" t="s">
        <v>6</v>
      </c>
    </row>
    <row r="20" spans="1:71" s="1" customFormat="1" ht="18.399999999999999" customHeight="1">
      <c r="B20" s="18"/>
      <c r="E20" s="188" t="s">
        <v>633</v>
      </c>
      <c r="AK20" s="25" t="s">
        <v>32</v>
      </c>
      <c r="AN20" s="23" t="s">
        <v>1</v>
      </c>
      <c r="AR20" s="18"/>
      <c r="BE20" s="193"/>
      <c r="BS20" s="15" t="s">
        <v>36</v>
      </c>
    </row>
    <row r="21" spans="1:71" s="1" customFormat="1" ht="6.95" customHeight="1">
      <c r="B21" s="18"/>
      <c r="AR21" s="18"/>
      <c r="BE21" s="193"/>
    </row>
    <row r="22" spans="1:71" s="1" customFormat="1" ht="12" customHeight="1">
      <c r="B22" s="18"/>
      <c r="D22" s="25" t="s">
        <v>38</v>
      </c>
      <c r="AR22" s="18"/>
      <c r="BE22" s="193"/>
    </row>
    <row r="23" spans="1:71" s="1" customFormat="1" ht="16.5" customHeight="1">
      <c r="B23" s="18"/>
      <c r="E23" s="200" t="s">
        <v>1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R23" s="18"/>
      <c r="BE23" s="193"/>
    </row>
    <row r="24" spans="1:71" s="1" customFormat="1" ht="6.95" customHeight="1">
      <c r="B24" s="18"/>
      <c r="AR24" s="18"/>
      <c r="BE24" s="193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93"/>
    </row>
    <row r="26" spans="1:71" s="2" customFormat="1" ht="25.9" customHeight="1">
      <c r="A26" s="30"/>
      <c r="B26" s="31"/>
      <c r="C26" s="30"/>
      <c r="D26" s="32" t="s">
        <v>39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1">
        <f>ROUND(AG94,2)</f>
        <v>0</v>
      </c>
      <c r="AL26" s="202"/>
      <c r="AM26" s="202"/>
      <c r="AN26" s="202"/>
      <c r="AO26" s="202"/>
      <c r="AP26" s="30"/>
      <c r="AQ26" s="30"/>
      <c r="AR26" s="31"/>
      <c r="BE26" s="193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93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03" t="s">
        <v>40</v>
      </c>
      <c r="M28" s="203"/>
      <c r="N28" s="203"/>
      <c r="O28" s="203"/>
      <c r="P28" s="203"/>
      <c r="Q28" s="30"/>
      <c r="R28" s="30"/>
      <c r="S28" s="30"/>
      <c r="T28" s="30"/>
      <c r="U28" s="30"/>
      <c r="V28" s="30"/>
      <c r="W28" s="203" t="s">
        <v>41</v>
      </c>
      <c r="X28" s="203"/>
      <c r="Y28" s="203"/>
      <c r="Z28" s="203"/>
      <c r="AA28" s="203"/>
      <c r="AB28" s="203"/>
      <c r="AC28" s="203"/>
      <c r="AD28" s="203"/>
      <c r="AE28" s="203"/>
      <c r="AF28" s="30"/>
      <c r="AG28" s="30"/>
      <c r="AH28" s="30"/>
      <c r="AI28" s="30"/>
      <c r="AJ28" s="30"/>
      <c r="AK28" s="203" t="s">
        <v>42</v>
      </c>
      <c r="AL28" s="203"/>
      <c r="AM28" s="203"/>
      <c r="AN28" s="203"/>
      <c r="AO28" s="203"/>
      <c r="AP28" s="30"/>
      <c r="AQ28" s="30"/>
      <c r="AR28" s="31"/>
      <c r="BE28" s="193"/>
    </row>
    <row r="29" spans="1:71" s="3" customFormat="1" ht="14.45" customHeight="1">
      <c r="B29" s="35"/>
      <c r="D29" s="25" t="s">
        <v>43</v>
      </c>
      <c r="F29" s="36" t="s">
        <v>44</v>
      </c>
      <c r="L29" s="206">
        <v>0.2</v>
      </c>
      <c r="M29" s="205"/>
      <c r="N29" s="205"/>
      <c r="O29" s="205"/>
      <c r="P29" s="205"/>
      <c r="Q29" s="37"/>
      <c r="R29" s="37"/>
      <c r="S29" s="37"/>
      <c r="T29" s="37"/>
      <c r="U29" s="37"/>
      <c r="V29" s="37"/>
      <c r="W29" s="204">
        <f>ROUND(AZ94, 2)</f>
        <v>0</v>
      </c>
      <c r="X29" s="205"/>
      <c r="Y29" s="205"/>
      <c r="Z29" s="205"/>
      <c r="AA29" s="205"/>
      <c r="AB29" s="205"/>
      <c r="AC29" s="205"/>
      <c r="AD29" s="205"/>
      <c r="AE29" s="205"/>
      <c r="AF29" s="37"/>
      <c r="AG29" s="37"/>
      <c r="AH29" s="37"/>
      <c r="AI29" s="37"/>
      <c r="AJ29" s="37"/>
      <c r="AK29" s="204">
        <f>ROUND(AV94, 2)</f>
        <v>0</v>
      </c>
      <c r="AL29" s="205"/>
      <c r="AM29" s="205"/>
      <c r="AN29" s="205"/>
      <c r="AO29" s="205"/>
      <c r="AP29" s="37"/>
      <c r="AQ29" s="37"/>
      <c r="AR29" s="38"/>
      <c r="AS29" s="37"/>
      <c r="AT29" s="37"/>
      <c r="AU29" s="37"/>
      <c r="AV29" s="37"/>
      <c r="AW29" s="37"/>
      <c r="AX29" s="37"/>
      <c r="AY29" s="37"/>
      <c r="AZ29" s="37"/>
      <c r="BE29" s="194"/>
    </row>
    <row r="30" spans="1:71" s="3" customFormat="1" ht="14.45" customHeight="1">
      <c r="B30" s="35"/>
      <c r="F30" s="36" t="s">
        <v>45</v>
      </c>
      <c r="L30" s="206">
        <v>0.2</v>
      </c>
      <c r="M30" s="205"/>
      <c r="N30" s="205"/>
      <c r="O30" s="205"/>
      <c r="P30" s="205"/>
      <c r="Q30" s="37"/>
      <c r="R30" s="37"/>
      <c r="S30" s="37"/>
      <c r="T30" s="37"/>
      <c r="U30" s="37"/>
      <c r="V30" s="37"/>
      <c r="W30" s="204">
        <f>ROUND(BA94, 2)</f>
        <v>0</v>
      </c>
      <c r="X30" s="205"/>
      <c r="Y30" s="205"/>
      <c r="Z30" s="205"/>
      <c r="AA30" s="205"/>
      <c r="AB30" s="205"/>
      <c r="AC30" s="205"/>
      <c r="AD30" s="205"/>
      <c r="AE30" s="205"/>
      <c r="AF30" s="37"/>
      <c r="AG30" s="37"/>
      <c r="AH30" s="37"/>
      <c r="AI30" s="37"/>
      <c r="AJ30" s="37"/>
      <c r="AK30" s="204">
        <f>ROUND(AW94, 2)</f>
        <v>0</v>
      </c>
      <c r="AL30" s="205"/>
      <c r="AM30" s="205"/>
      <c r="AN30" s="205"/>
      <c r="AO30" s="205"/>
      <c r="AP30" s="37"/>
      <c r="AQ30" s="37"/>
      <c r="AR30" s="38"/>
      <c r="AS30" s="37"/>
      <c r="AT30" s="37"/>
      <c r="AU30" s="37"/>
      <c r="AV30" s="37"/>
      <c r="AW30" s="37"/>
      <c r="AX30" s="37"/>
      <c r="AY30" s="37"/>
      <c r="AZ30" s="37"/>
      <c r="BE30" s="194"/>
    </row>
    <row r="31" spans="1:71" s="3" customFormat="1" ht="14.45" hidden="1" customHeight="1">
      <c r="B31" s="35"/>
      <c r="F31" s="25" t="s">
        <v>46</v>
      </c>
      <c r="L31" s="213">
        <v>0.2</v>
      </c>
      <c r="M31" s="208"/>
      <c r="N31" s="208"/>
      <c r="O31" s="208"/>
      <c r="P31" s="208"/>
      <c r="W31" s="207">
        <f>ROUND(BB94, 2)</f>
        <v>0</v>
      </c>
      <c r="X31" s="208"/>
      <c r="Y31" s="208"/>
      <c r="Z31" s="208"/>
      <c r="AA31" s="208"/>
      <c r="AB31" s="208"/>
      <c r="AC31" s="208"/>
      <c r="AD31" s="208"/>
      <c r="AE31" s="208"/>
      <c r="AK31" s="207">
        <v>0</v>
      </c>
      <c r="AL31" s="208"/>
      <c r="AM31" s="208"/>
      <c r="AN31" s="208"/>
      <c r="AO31" s="208"/>
      <c r="AR31" s="35"/>
      <c r="BE31" s="194"/>
    </row>
    <row r="32" spans="1:71" s="3" customFormat="1" ht="14.45" hidden="1" customHeight="1">
      <c r="B32" s="35"/>
      <c r="F32" s="25" t="s">
        <v>47</v>
      </c>
      <c r="L32" s="213">
        <v>0.2</v>
      </c>
      <c r="M32" s="208"/>
      <c r="N32" s="208"/>
      <c r="O32" s="208"/>
      <c r="P32" s="208"/>
      <c r="W32" s="207">
        <f>ROUND(BC94, 2)</f>
        <v>0</v>
      </c>
      <c r="X32" s="208"/>
      <c r="Y32" s="208"/>
      <c r="Z32" s="208"/>
      <c r="AA32" s="208"/>
      <c r="AB32" s="208"/>
      <c r="AC32" s="208"/>
      <c r="AD32" s="208"/>
      <c r="AE32" s="208"/>
      <c r="AK32" s="207">
        <v>0</v>
      </c>
      <c r="AL32" s="208"/>
      <c r="AM32" s="208"/>
      <c r="AN32" s="208"/>
      <c r="AO32" s="208"/>
      <c r="AR32" s="35"/>
      <c r="BE32" s="194"/>
    </row>
    <row r="33" spans="1:57" s="3" customFormat="1" ht="14.45" hidden="1" customHeight="1">
      <c r="B33" s="35"/>
      <c r="F33" s="36" t="s">
        <v>48</v>
      </c>
      <c r="L33" s="206">
        <v>0</v>
      </c>
      <c r="M33" s="205"/>
      <c r="N33" s="205"/>
      <c r="O33" s="205"/>
      <c r="P33" s="205"/>
      <c r="Q33" s="37"/>
      <c r="R33" s="37"/>
      <c r="S33" s="37"/>
      <c r="T33" s="37"/>
      <c r="U33" s="37"/>
      <c r="V33" s="37"/>
      <c r="W33" s="204">
        <f>ROUND(BD94, 2)</f>
        <v>0</v>
      </c>
      <c r="X33" s="205"/>
      <c r="Y33" s="205"/>
      <c r="Z33" s="205"/>
      <c r="AA33" s="205"/>
      <c r="AB33" s="205"/>
      <c r="AC33" s="205"/>
      <c r="AD33" s="205"/>
      <c r="AE33" s="205"/>
      <c r="AF33" s="37"/>
      <c r="AG33" s="37"/>
      <c r="AH33" s="37"/>
      <c r="AI33" s="37"/>
      <c r="AJ33" s="37"/>
      <c r="AK33" s="204">
        <v>0</v>
      </c>
      <c r="AL33" s="205"/>
      <c r="AM33" s="205"/>
      <c r="AN33" s="205"/>
      <c r="AO33" s="205"/>
      <c r="AP33" s="37"/>
      <c r="AQ33" s="37"/>
      <c r="AR33" s="38"/>
      <c r="AS33" s="37"/>
      <c r="AT33" s="37"/>
      <c r="AU33" s="37"/>
      <c r="AV33" s="37"/>
      <c r="AW33" s="37"/>
      <c r="AX33" s="37"/>
      <c r="AY33" s="37"/>
      <c r="AZ33" s="37"/>
      <c r="BE33" s="194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93"/>
    </row>
    <row r="35" spans="1:57" s="2" customFormat="1" ht="25.9" customHeight="1">
      <c r="A35" s="30"/>
      <c r="B35" s="31"/>
      <c r="C35" s="39"/>
      <c r="D35" s="40" t="s">
        <v>49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50</v>
      </c>
      <c r="U35" s="41"/>
      <c r="V35" s="41"/>
      <c r="W35" s="41"/>
      <c r="X35" s="209" t="s">
        <v>51</v>
      </c>
      <c r="Y35" s="210"/>
      <c r="Z35" s="210"/>
      <c r="AA35" s="210"/>
      <c r="AB35" s="210"/>
      <c r="AC35" s="41"/>
      <c r="AD35" s="41"/>
      <c r="AE35" s="41"/>
      <c r="AF35" s="41"/>
      <c r="AG35" s="41"/>
      <c r="AH35" s="41"/>
      <c r="AI35" s="41"/>
      <c r="AJ35" s="41"/>
      <c r="AK35" s="211">
        <f>SUM(AK26:AK33)</f>
        <v>0</v>
      </c>
      <c r="AL35" s="210"/>
      <c r="AM35" s="210"/>
      <c r="AN35" s="210"/>
      <c r="AO35" s="212"/>
      <c r="AP35" s="39"/>
      <c r="AQ35" s="39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43"/>
      <c r="D49" s="44" t="s">
        <v>52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53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18"/>
      <c r="AR50" s="18"/>
    </row>
    <row r="51" spans="1:57">
      <c r="B51" s="18"/>
      <c r="AR51" s="18"/>
    </row>
    <row r="52" spans="1:57">
      <c r="B52" s="18"/>
      <c r="AR52" s="18"/>
    </row>
    <row r="53" spans="1:57">
      <c r="B53" s="18"/>
      <c r="AR53" s="18"/>
    </row>
    <row r="54" spans="1:57">
      <c r="B54" s="18"/>
      <c r="AR54" s="18"/>
    </row>
    <row r="55" spans="1:57">
      <c r="B55" s="18"/>
      <c r="AR55" s="18"/>
    </row>
    <row r="56" spans="1:57">
      <c r="B56" s="18"/>
      <c r="AR56" s="18"/>
    </row>
    <row r="57" spans="1:57">
      <c r="B57" s="18"/>
      <c r="AR57" s="18"/>
    </row>
    <row r="58" spans="1:57">
      <c r="B58" s="18"/>
      <c r="AR58" s="18"/>
    </row>
    <row r="59" spans="1:57">
      <c r="B59" s="18"/>
      <c r="AR59" s="18"/>
    </row>
    <row r="60" spans="1:57" s="2" customFormat="1" ht="12.75">
      <c r="A60" s="30"/>
      <c r="B60" s="31"/>
      <c r="C60" s="30"/>
      <c r="D60" s="46" t="s">
        <v>54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6" t="s">
        <v>55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6" t="s">
        <v>54</v>
      </c>
      <c r="AI60" s="33"/>
      <c r="AJ60" s="33"/>
      <c r="AK60" s="33"/>
      <c r="AL60" s="33"/>
      <c r="AM60" s="46" t="s">
        <v>55</v>
      </c>
      <c r="AN60" s="33"/>
      <c r="AO60" s="33"/>
      <c r="AP60" s="30"/>
      <c r="AQ60" s="30"/>
      <c r="AR60" s="31"/>
      <c r="BE60" s="30"/>
    </row>
    <row r="61" spans="1:57">
      <c r="B61" s="18"/>
      <c r="AR61" s="18"/>
    </row>
    <row r="62" spans="1:57">
      <c r="B62" s="18"/>
      <c r="AR62" s="18"/>
    </row>
    <row r="63" spans="1:57">
      <c r="B63" s="18"/>
      <c r="AR63" s="18"/>
    </row>
    <row r="64" spans="1:57" s="2" customFormat="1" ht="12.75">
      <c r="A64" s="30"/>
      <c r="B64" s="31"/>
      <c r="C64" s="30"/>
      <c r="D64" s="44" t="s">
        <v>56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57</v>
      </c>
      <c r="AI64" s="47"/>
      <c r="AJ64" s="47"/>
      <c r="AK64" s="47"/>
      <c r="AL64" s="47"/>
      <c r="AM64" s="47"/>
      <c r="AN64" s="47"/>
      <c r="AO64" s="47"/>
      <c r="AP64" s="30"/>
      <c r="AQ64" s="30"/>
      <c r="AR64" s="31"/>
      <c r="BE64" s="30"/>
    </row>
    <row r="65" spans="1:57">
      <c r="B65" s="18"/>
      <c r="AR65" s="18"/>
    </row>
    <row r="66" spans="1:57">
      <c r="B66" s="18"/>
      <c r="AR66" s="18"/>
    </row>
    <row r="67" spans="1:57">
      <c r="B67" s="18"/>
      <c r="AR67" s="18"/>
    </row>
    <row r="68" spans="1:57">
      <c r="B68" s="18"/>
      <c r="AR68" s="18"/>
    </row>
    <row r="69" spans="1:57">
      <c r="B69" s="18"/>
      <c r="AR69" s="18"/>
    </row>
    <row r="70" spans="1:57">
      <c r="B70" s="18"/>
      <c r="AR70" s="18"/>
    </row>
    <row r="71" spans="1:57">
      <c r="B71" s="18"/>
      <c r="AR71" s="18"/>
    </row>
    <row r="72" spans="1:57">
      <c r="B72" s="18"/>
      <c r="AR72" s="18"/>
    </row>
    <row r="73" spans="1:57">
      <c r="B73" s="18"/>
      <c r="AR73" s="18"/>
    </row>
    <row r="74" spans="1:57">
      <c r="B74" s="18"/>
      <c r="AR74" s="18"/>
    </row>
    <row r="75" spans="1:57" s="2" customFormat="1" ht="12.75">
      <c r="A75" s="30"/>
      <c r="B75" s="31"/>
      <c r="C75" s="30"/>
      <c r="D75" s="46" t="s">
        <v>54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6" t="s">
        <v>55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6" t="s">
        <v>54</v>
      </c>
      <c r="AI75" s="33"/>
      <c r="AJ75" s="33"/>
      <c r="AK75" s="33"/>
      <c r="AL75" s="33"/>
      <c r="AM75" s="46" t="s">
        <v>55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1"/>
      <c r="BE77" s="30"/>
    </row>
    <row r="81" spans="1:91" s="2" customFormat="1" ht="6.95" customHeight="1">
      <c r="A81" s="30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1"/>
      <c r="BE81" s="30"/>
    </row>
    <row r="82" spans="1:91" s="2" customFormat="1" ht="24.95" customHeight="1">
      <c r="A82" s="30"/>
      <c r="B82" s="31"/>
      <c r="C82" s="19" t="s">
        <v>58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52"/>
      <c r="C84" s="25" t="s">
        <v>12</v>
      </c>
      <c r="L84" s="4" t="str">
        <f>K5</f>
        <v>21PG012</v>
      </c>
      <c r="AR84" s="52"/>
    </row>
    <row r="85" spans="1:91" s="5" customFormat="1" ht="36.950000000000003" customHeight="1">
      <c r="B85" s="53"/>
      <c r="C85" s="54" t="s">
        <v>15</v>
      </c>
      <c r="L85" s="232" t="str">
        <f>K6</f>
        <v>Z21080_PS301_01_KGJ SAMORIN_DVP</v>
      </c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33"/>
      <c r="Z85" s="233"/>
      <c r="AA85" s="233"/>
      <c r="AB85" s="233"/>
      <c r="AC85" s="233"/>
      <c r="AD85" s="233"/>
      <c r="AE85" s="233"/>
      <c r="AF85" s="233"/>
      <c r="AG85" s="233"/>
      <c r="AH85" s="233"/>
      <c r="AI85" s="233"/>
      <c r="AJ85" s="233"/>
      <c r="AK85" s="233"/>
      <c r="AL85" s="233"/>
      <c r="AM85" s="233"/>
      <c r="AN85" s="233"/>
      <c r="AO85" s="233"/>
      <c r="AR85" s="53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5" t="s">
        <v>21</v>
      </c>
      <c r="D87" s="30"/>
      <c r="E87" s="30"/>
      <c r="F87" s="30"/>
      <c r="G87" s="30"/>
      <c r="H87" s="30"/>
      <c r="I87" s="30"/>
      <c r="J87" s="30"/>
      <c r="K87" s="30"/>
      <c r="L87" s="55" t="str">
        <f>IF(K8="","",K8)</f>
        <v>Šamorín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23</v>
      </c>
      <c r="AJ87" s="30"/>
      <c r="AK87" s="30"/>
      <c r="AL87" s="30"/>
      <c r="AM87" s="214" t="str">
        <f>IF(AN8= "","",AN8)</f>
        <v>9. 2. 2022</v>
      </c>
      <c r="AN87" s="214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5" t="s">
        <v>29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MPBH Šamorín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34</v>
      </c>
      <c r="AJ89" s="30"/>
      <c r="AK89" s="30"/>
      <c r="AL89" s="30"/>
      <c r="AM89" s="215" t="str">
        <f>IF(E17="","",E17)</f>
        <v>Ing. Michal Horváth</v>
      </c>
      <c r="AN89" s="216"/>
      <c r="AO89" s="216"/>
      <c r="AP89" s="216"/>
      <c r="AQ89" s="30"/>
      <c r="AR89" s="31"/>
      <c r="AS89" s="217" t="s">
        <v>59</v>
      </c>
      <c r="AT89" s="218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0"/>
    </row>
    <row r="90" spans="1:91" s="2" customFormat="1" ht="15.2" customHeight="1">
      <c r="A90" s="30"/>
      <c r="B90" s="31"/>
      <c r="C90" s="25" t="s">
        <v>33</v>
      </c>
      <c r="D90" s="30"/>
      <c r="E90" s="30"/>
      <c r="F90" s="30"/>
      <c r="G90" s="30"/>
      <c r="H90" s="30"/>
      <c r="I90" s="30"/>
      <c r="J90" s="30"/>
      <c r="K90" s="30"/>
      <c r="L90" s="4">
        <f>IF(E14= "Vyplň údaj","",E14)</f>
        <v>0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37</v>
      </c>
      <c r="AJ90" s="30"/>
      <c r="AK90" s="30"/>
      <c r="AL90" s="30"/>
      <c r="AM90" s="215" t="str">
        <f>IF(E20="","",E20)</f>
        <v>Ing. Michal Horváth</v>
      </c>
      <c r="AN90" s="216"/>
      <c r="AO90" s="216"/>
      <c r="AP90" s="216"/>
      <c r="AQ90" s="30"/>
      <c r="AR90" s="31"/>
      <c r="AS90" s="219"/>
      <c r="AT90" s="220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19"/>
      <c r="AT91" s="220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0"/>
    </row>
    <row r="92" spans="1:91" s="2" customFormat="1" ht="29.25" customHeight="1">
      <c r="A92" s="30"/>
      <c r="B92" s="31"/>
      <c r="C92" s="227" t="s">
        <v>60</v>
      </c>
      <c r="D92" s="228"/>
      <c r="E92" s="228"/>
      <c r="F92" s="228"/>
      <c r="G92" s="228"/>
      <c r="H92" s="61"/>
      <c r="I92" s="229" t="s">
        <v>61</v>
      </c>
      <c r="J92" s="228"/>
      <c r="K92" s="228"/>
      <c r="L92" s="228"/>
      <c r="M92" s="228"/>
      <c r="N92" s="228"/>
      <c r="O92" s="228"/>
      <c r="P92" s="228"/>
      <c r="Q92" s="228"/>
      <c r="R92" s="228"/>
      <c r="S92" s="228"/>
      <c r="T92" s="228"/>
      <c r="U92" s="228"/>
      <c r="V92" s="228"/>
      <c r="W92" s="228"/>
      <c r="X92" s="228"/>
      <c r="Y92" s="228"/>
      <c r="Z92" s="228"/>
      <c r="AA92" s="228"/>
      <c r="AB92" s="228"/>
      <c r="AC92" s="228"/>
      <c r="AD92" s="228"/>
      <c r="AE92" s="228"/>
      <c r="AF92" s="228"/>
      <c r="AG92" s="230" t="s">
        <v>62</v>
      </c>
      <c r="AH92" s="228"/>
      <c r="AI92" s="228"/>
      <c r="AJ92" s="228"/>
      <c r="AK92" s="228"/>
      <c r="AL92" s="228"/>
      <c r="AM92" s="228"/>
      <c r="AN92" s="229" t="s">
        <v>63</v>
      </c>
      <c r="AO92" s="228"/>
      <c r="AP92" s="231"/>
      <c r="AQ92" s="62" t="s">
        <v>64</v>
      </c>
      <c r="AR92" s="31"/>
      <c r="AS92" s="63" t="s">
        <v>65</v>
      </c>
      <c r="AT92" s="64" t="s">
        <v>66</v>
      </c>
      <c r="AU92" s="64" t="s">
        <v>67</v>
      </c>
      <c r="AV92" s="64" t="s">
        <v>68</v>
      </c>
      <c r="AW92" s="64" t="s">
        <v>69</v>
      </c>
      <c r="AX92" s="64" t="s">
        <v>70</v>
      </c>
      <c r="AY92" s="64" t="s">
        <v>71</v>
      </c>
      <c r="AZ92" s="64" t="s">
        <v>72</v>
      </c>
      <c r="BA92" s="64" t="s">
        <v>73</v>
      </c>
      <c r="BB92" s="64" t="s">
        <v>74</v>
      </c>
      <c r="BC92" s="64" t="s">
        <v>75</v>
      </c>
      <c r="BD92" s="65" t="s">
        <v>76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0"/>
    </row>
    <row r="94" spans="1:91" s="6" customFormat="1" ht="32.450000000000003" customHeight="1">
      <c r="B94" s="69"/>
      <c r="C94" s="70" t="s">
        <v>77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25">
        <f>ROUND(SUM(AG95:AG96),2)</f>
        <v>0</v>
      </c>
      <c r="AH94" s="225"/>
      <c r="AI94" s="225"/>
      <c r="AJ94" s="225"/>
      <c r="AK94" s="225"/>
      <c r="AL94" s="225"/>
      <c r="AM94" s="225"/>
      <c r="AN94" s="226">
        <f>SUM(AG94,AT94)</f>
        <v>0</v>
      </c>
      <c r="AO94" s="226"/>
      <c r="AP94" s="226"/>
      <c r="AQ94" s="73" t="s">
        <v>1</v>
      </c>
      <c r="AR94" s="69"/>
      <c r="AS94" s="74">
        <f>ROUND(SUM(AS95:AS96),2)</f>
        <v>0</v>
      </c>
      <c r="AT94" s="75">
        <f>ROUND(SUM(AV94:AW94),2)</f>
        <v>0</v>
      </c>
      <c r="AU94" s="76">
        <f>ROUND(SUM(AU95:AU96),5)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ROUND(SUM(AZ95:AZ96),2)</f>
        <v>0</v>
      </c>
      <c r="BA94" s="75">
        <f>ROUND(SUM(BA95:BA96),2)</f>
        <v>0</v>
      </c>
      <c r="BB94" s="75">
        <f>ROUND(SUM(BB95:BB96),2)</f>
        <v>0</v>
      </c>
      <c r="BC94" s="75">
        <f>ROUND(SUM(BC95:BC96),2)</f>
        <v>0</v>
      </c>
      <c r="BD94" s="77">
        <f>ROUND(SUM(BD95:BD96),2)</f>
        <v>0</v>
      </c>
      <c r="BS94" s="78" t="s">
        <v>78</v>
      </c>
      <c r="BT94" s="78" t="s">
        <v>79</v>
      </c>
      <c r="BU94" s="79" t="s">
        <v>80</v>
      </c>
      <c r="BV94" s="78" t="s">
        <v>81</v>
      </c>
      <c r="BW94" s="78" t="s">
        <v>4</v>
      </c>
      <c r="BX94" s="78" t="s">
        <v>82</v>
      </c>
      <c r="CL94" s="78" t="s">
        <v>18</v>
      </c>
    </row>
    <row r="95" spans="1:91" s="7" customFormat="1" ht="24.75" customHeight="1">
      <c r="A95" s="80" t="s">
        <v>83</v>
      </c>
      <c r="B95" s="81"/>
      <c r="C95" s="82"/>
      <c r="D95" s="224" t="s">
        <v>84</v>
      </c>
      <c r="E95" s="224"/>
      <c r="F95" s="224"/>
      <c r="G95" s="224"/>
      <c r="H95" s="224"/>
      <c r="I95" s="83"/>
      <c r="J95" s="224" t="s">
        <v>85</v>
      </c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24"/>
      <c r="Z95" s="224"/>
      <c r="AA95" s="224"/>
      <c r="AB95" s="224"/>
      <c r="AC95" s="224"/>
      <c r="AD95" s="224"/>
      <c r="AE95" s="224"/>
      <c r="AF95" s="224"/>
      <c r="AG95" s="222">
        <f>'PS 301-01-1 - VN el. kábl...'!J30</f>
        <v>0</v>
      </c>
      <c r="AH95" s="223"/>
      <c r="AI95" s="223"/>
      <c r="AJ95" s="223"/>
      <c r="AK95" s="223"/>
      <c r="AL95" s="223"/>
      <c r="AM95" s="223"/>
      <c r="AN95" s="222">
        <f>SUM(AG95,AT95)</f>
        <v>0</v>
      </c>
      <c r="AO95" s="223"/>
      <c r="AP95" s="223"/>
      <c r="AQ95" s="84" t="s">
        <v>86</v>
      </c>
      <c r="AR95" s="81"/>
      <c r="AS95" s="85">
        <v>0</v>
      </c>
      <c r="AT95" s="86">
        <f>ROUND(SUM(AV95:AW95),2)</f>
        <v>0</v>
      </c>
      <c r="AU95" s="87">
        <f>'PS 301-01-1 - VN el. kábl...'!P123</f>
        <v>0</v>
      </c>
      <c r="AV95" s="86">
        <f>'PS 301-01-1 - VN el. kábl...'!J33</f>
        <v>0</v>
      </c>
      <c r="AW95" s="86">
        <f>'PS 301-01-1 - VN el. kábl...'!J34</f>
        <v>0</v>
      </c>
      <c r="AX95" s="86">
        <f>'PS 301-01-1 - VN el. kábl...'!J35</f>
        <v>0</v>
      </c>
      <c r="AY95" s="86">
        <f>'PS 301-01-1 - VN el. kábl...'!J36</f>
        <v>0</v>
      </c>
      <c r="AZ95" s="86">
        <f>'PS 301-01-1 - VN el. kábl...'!F33</f>
        <v>0</v>
      </c>
      <c r="BA95" s="86">
        <f>'PS 301-01-1 - VN el. kábl...'!F34</f>
        <v>0</v>
      </c>
      <c r="BB95" s="86">
        <f>'PS 301-01-1 - VN el. kábl...'!F35</f>
        <v>0</v>
      </c>
      <c r="BC95" s="86">
        <f>'PS 301-01-1 - VN el. kábl...'!F36</f>
        <v>0</v>
      </c>
      <c r="BD95" s="88">
        <f>'PS 301-01-1 - VN el. kábl...'!F37</f>
        <v>0</v>
      </c>
      <c r="BT95" s="89" t="s">
        <v>87</v>
      </c>
      <c r="BV95" s="89" t="s">
        <v>81</v>
      </c>
      <c r="BW95" s="89" t="s">
        <v>88</v>
      </c>
      <c r="BX95" s="89" t="s">
        <v>4</v>
      </c>
      <c r="CL95" s="89" t="s">
        <v>89</v>
      </c>
      <c r="CM95" s="89" t="s">
        <v>79</v>
      </c>
    </row>
    <row r="96" spans="1:91" s="7" customFormat="1" ht="24.75" customHeight="1">
      <c r="A96" s="80" t="s">
        <v>83</v>
      </c>
      <c r="B96" s="81"/>
      <c r="C96" s="82"/>
      <c r="D96" s="224" t="s">
        <v>90</v>
      </c>
      <c r="E96" s="224"/>
      <c r="F96" s="224"/>
      <c r="G96" s="224"/>
      <c r="H96" s="224"/>
      <c r="I96" s="83"/>
      <c r="J96" s="224" t="s">
        <v>91</v>
      </c>
      <c r="K96" s="224"/>
      <c r="L96" s="224"/>
      <c r="M96" s="224"/>
      <c r="N96" s="224"/>
      <c r="O96" s="224"/>
      <c r="P96" s="224"/>
      <c r="Q96" s="224"/>
      <c r="R96" s="224"/>
      <c r="S96" s="224"/>
      <c r="T96" s="224"/>
      <c r="U96" s="224"/>
      <c r="V96" s="224"/>
      <c r="W96" s="224"/>
      <c r="X96" s="224"/>
      <c r="Y96" s="224"/>
      <c r="Z96" s="224"/>
      <c r="AA96" s="224"/>
      <c r="AB96" s="224"/>
      <c r="AC96" s="224"/>
      <c r="AD96" s="224"/>
      <c r="AE96" s="224"/>
      <c r="AF96" s="224"/>
      <c r="AG96" s="222">
        <f>'PS 301-01-2 - Trafostanic...'!J30</f>
        <v>0</v>
      </c>
      <c r="AH96" s="223"/>
      <c r="AI96" s="223"/>
      <c r="AJ96" s="223"/>
      <c r="AK96" s="223"/>
      <c r="AL96" s="223"/>
      <c r="AM96" s="223"/>
      <c r="AN96" s="222">
        <f>SUM(AG96,AT96)</f>
        <v>0</v>
      </c>
      <c r="AO96" s="223"/>
      <c r="AP96" s="223"/>
      <c r="AQ96" s="84" t="s">
        <v>92</v>
      </c>
      <c r="AR96" s="81"/>
      <c r="AS96" s="90">
        <v>0</v>
      </c>
      <c r="AT96" s="91">
        <f>ROUND(SUM(AV96:AW96),2)</f>
        <v>0</v>
      </c>
      <c r="AU96" s="92">
        <f>'PS 301-01-2 - Trafostanic...'!P120</f>
        <v>0</v>
      </c>
      <c r="AV96" s="91">
        <f>'PS 301-01-2 - Trafostanic...'!J33</f>
        <v>0</v>
      </c>
      <c r="AW96" s="91">
        <f>'PS 301-01-2 - Trafostanic...'!J34</f>
        <v>0</v>
      </c>
      <c r="AX96" s="91">
        <f>'PS 301-01-2 - Trafostanic...'!J35</f>
        <v>0</v>
      </c>
      <c r="AY96" s="91">
        <f>'PS 301-01-2 - Trafostanic...'!J36</f>
        <v>0</v>
      </c>
      <c r="AZ96" s="91">
        <f>'PS 301-01-2 - Trafostanic...'!F33</f>
        <v>0</v>
      </c>
      <c r="BA96" s="91">
        <f>'PS 301-01-2 - Trafostanic...'!F34</f>
        <v>0</v>
      </c>
      <c r="BB96" s="91">
        <f>'PS 301-01-2 - Trafostanic...'!F35</f>
        <v>0</v>
      </c>
      <c r="BC96" s="91">
        <f>'PS 301-01-2 - Trafostanic...'!F36</f>
        <v>0</v>
      </c>
      <c r="BD96" s="93">
        <f>'PS 301-01-2 - Trafostanic...'!F37</f>
        <v>0</v>
      </c>
      <c r="BT96" s="89" t="s">
        <v>87</v>
      </c>
      <c r="BV96" s="89" t="s">
        <v>81</v>
      </c>
      <c r="BW96" s="89" t="s">
        <v>93</v>
      </c>
      <c r="BX96" s="89" t="s">
        <v>4</v>
      </c>
      <c r="CL96" s="89" t="s">
        <v>89</v>
      </c>
      <c r="CM96" s="89" t="s">
        <v>79</v>
      </c>
    </row>
    <row r="97" spans="1:57" s="2" customFormat="1" ht="30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  <row r="98" spans="1:57" s="2" customFormat="1" ht="6.95" customHeight="1">
      <c r="A98" s="30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31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PS 301-01-1 - VN el. kábl...'!C2" display="/" xr:uid="{00000000-0004-0000-0000-000000000000}"/>
    <hyperlink ref="A96" location="'PS 301-01-2 - Trafostanic...'!C2" display="/" xr:uid="{00000000-0004-0000-0000-000001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87"/>
  <sheetViews>
    <sheetView showGridLines="0" tabSelected="1" topLeftCell="A178" workbookViewId="0">
      <selection activeCell="F195" sqref="F19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1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5" t="s">
        <v>88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pans="1:46" s="1" customFormat="1" ht="24.95" hidden="1" customHeight="1">
      <c r="B4" s="18"/>
      <c r="D4" s="19" t="s">
        <v>94</v>
      </c>
      <c r="L4" s="18"/>
      <c r="M4" s="94" t="s">
        <v>9</v>
      </c>
      <c r="AT4" s="15" t="s">
        <v>3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15</v>
      </c>
      <c r="L6" s="18"/>
    </row>
    <row r="7" spans="1:46" s="1" customFormat="1" ht="16.5" hidden="1" customHeight="1">
      <c r="B7" s="18"/>
      <c r="E7" s="235" t="str">
        <f>'Rekapitulácia stavby'!K6</f>
        <v>Z21080_PS301_01_KGJ SAMORIN_DVP</v>
      </c>
      <c r="F7" s="236"/>
      <c r="G7" s="236"/>
      <c r="H7" s="236"/>
      <c r="L7" s="18"/>
    </row>
    <row r="8" spans="1:46" s="2" customFormat="1" ht="12" hidden="1" customHeight="1">
      <c r="A8" s="30"/>
      <c r="B8" s="31"/>
      <c r="C8" s="30"/>
      <c r="D8" s="25" t="s">
        <v>95</v>
      </c>
      <c r="E8" s="30"/>
      <c r="F8" s="30"/>
      <c r="G8" s="30"/>
      <c r="H8" s="30"/>
      <c r="I8" s="30"/>
      <c r="J8" s="30"/>
      <c r="K8" s="30"/>
      <c r="L8" s="43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232" t="s">
        <v>96</v>
      </c>
      <c r="F9" s="234"/>
      <c r="G9" s="234"/>
      <c r="H9" s="234"/>
      <c r="I9" s="30"/>
      <c r="J9" s="30"/>
      <c r="K9" s="30"/>
      <c r="L9" s="43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17</v>
      </c>
      <c r="E11" s="30"/>
      <c r="F11" s="23" t="s">
        <v>89</v>
      </c>
      <c r="G11" s="30"/>
      <c r="H11" s="30"/>
      <c r="I11" s="25" t="s">
        <v>19</v>
      </c>
      <c r="J11" s="23" t="s">
        <v>20</v>
      </c>
      <c r="K11" s="30"/>
      <c r="L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21</v>
      </c>
      <c r="E12" s="30"/>
      <c r="F12" s="23" t="s">
        <v>22</v>
      </c>
      <c r="G12" s="30"/>
      <c r="H12" s="30"/>
      <c r="I12" s="25" t="s">
        <v>23</v>
      </c>
      <c r="J12" s="56" t="str">
        <f>'Rekapitulácia stavby'!AN8</f>
        <v>9. 2. 2022</v>
      </c>
      <c r="K12" s="30"/>
      <c r="L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21.75" hidden="1" customHeight="1">
      <c r="A13" s="30"/>
      <c r="B13" s="31"/>
      <c r="C13" s="30"/>
      <c r="D13" s="22" t="s">
        <v>25</v>
      </c>
      <c r="E13" s="30"/>
      <c r="F13" s="27" t="s">
        <v>26</v>
      </c>
      <c r="G13" s="30"/>
      <c r="H13" s="30"/>
      <c r="I13" s="22" t="s">
        <v>27</v>
      </c>
      <c r="J13" s="27" t="s">
        <v>97</v>
      </c>
      <c r="K13" s="30"/>
      <c r="L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29</v>
      </c>
      <c r="E14" s="30"/>
      <c r="F14" s="30"/>
      <c r="G14" s="30"/>
      <c r="H14" s="30"/>
      <c r="I14" s="25" t="s">
        <v>30</v>
      </c>
      <c r="J14" s="23" t="s">
        <v>1</v>
      </c>
      <c r="K14" s="30"/>
      <c r="L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">
        <v>98</v>
      </c>
      <c r="F15" s="30"/>
      <c r="G15" s="30"/>
      <c r="H15" s="30"/>
      <c r="I15" s="25" t="s">
        <v>32</v>
      </c>
      <c r="J15" s="23" t="s">
        <v>1</v>
      </c>
      <c r="K15" s="30"/>
      <c r="L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33</v>
      </c>
      <c r="E17" s="30"/>
      <c r="F17" s="30"/>
      <c r="G17" s="30"/>
      <c r="H17" s="30"/>
      <c r="I17" s="25" t="s">
        <v>30</v>
      </c>
      <c r="J17" s="26">
        <f>'Rekapitulácia stavby'!AN13</f>
        <v>0</v>
      </c>
      <c r="K17" s="30"/>
      <c r="L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7">
        <f>'Rekapitulácia stavby'!E14</f>
        <v>0</v>
      </c>
      <c r="F18" s="195"/>
      <c r="G18" s="195"/>
      <c r="H18" s="195"/>
      <c r="I18" s="25" t="s">
        <v>32</v>
      </c>
      <c r="J18" s="26">
        <f>'Rekapitulácia stavby'!AN14</f>
        <v>0</v>
      </c>
      <c r="K18" s="30"/>
      <c r="L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34</v>
      </c>
      <c r="E20" s="30"/>
      <c r="F20" s="30"/>
      <c r="G20" s="30"/>
      <c r="H20" s="30"/>
      <c r="I20" s="25" t="s">
        <v>30</v>
      </c>
      <c r="J20" s="23" t="s">
        <v>1</v>
      </c>
      <c r="K20" s="30"/>
      <c r="L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">
        <v>35</v>
      </c>
      <c r="F21" s="30"/>
      <c r="G21" s="30"/>
      <c r="H21" s="30"/>
      <c r="I21" s="25" t="s">
        <v>32</v>
      </c>
      <c r="J21" s="23" t="s">
        <v>1</v>
      </c>
      <c r="K21" s="30"/>
      <c r="L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37</v>
      </c>
      <c r="E23" s="30"/>
      <c r="F23" s="30"/>
      <c r="G23" s="30"/>
      <c r="H23" s="30"/>
      <c r="I23" s="25" t="s">
        <v>30</v>
      </c>
      <c r="J23" s="23" t="s">
        <v>1</v>
      </c>
      <c r="K23" s="30"/>
      <c r="L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">
        <v>35</v>
      </c>
      <c r="F24" s="30"/>
      <c r="G24" s="30"/>
      <c r="H24" s="30"/>
      <c r="I24" s="25" t="s">
        <v>32</v>
      </c>
      <c r="J24" s="23" t="s">
        <v>1</v>
      </c>
      <c r="K24" s="30"/>
      <c r="L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3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38</v>
      </c>
      <c r="E26" s="30"/>
      <c r="F26" s="30"/>
      <c r="G26" s="30"/>
      <c r="H26" s="30"/>
      <c r="I26" s="30"/>
      <c r="J26" s="30"/>
      <c r="K26" s="30"/>
      <c r="L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5"/>
      <c r="B27" s="96"/>
      <c r="C27" s="95"/>
      <c r="D27" s="95"/>
      <c r="E27" s="200" t="s">
        <v>1</v>
      </c>
      <c r="F27" s="200"/>
      <c r="G27" s="200"/>
      <c r="H27" s="200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7"/>
      <c r="E29" s="67"/>
      <c r="F29" s="67"/>
      <c r="G29" s="67"/>
      <c r="H29" s="67"/>
      <c r="I29" s="67"/>
      <c r="J29" s="67"/>
      <c r="K29" s="67"/>
      <c r="L29" s="43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8" t="s">
        <v>39</v>
      </c>
      <c r="E30" s="30"/>
      <c r="F30" s="30"/>
      <c r="G30" s="30"/>
      <c r="H30" s="30"/>
      <c r="I30" s="30"/>
      <c r="J30" s="72">
        <f>ROUND(J123, 2)</f>
        <v>0</v>
      </c>
      <c r="K30" s="30"/>
      <c r="L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7"/>
      <c r="E31" s="67"/>
      <c r="F31" s="67"/>
      <c r="G31" s="67"/>
      <c r="H31" s="67"/>
      <c r="I31" s="67"/>
      <c r="J31" s="67"/>
      <c r="K31" s="67"/>
      <c r="L31" s="43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41</v>
      </c>
      <c r="G32" s="30"/>
      <c r="H32" s="30"/>
      <c r="I32" s="34" t="s">
        <v>40</v>
      </c>
      <c r="J32" s="34" t="s">
        <v>42</v>
      </c>
      <c r="K32" s="30"/>
      <c r="L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9" t="s">
        <v>43</v>
      </c>
      <c r="E33" s="36" t="s">
        <v>44</v>
      </c>
      <c r="F33" s="100">
        <f>ROUND((SUM(BE123:BE186)),  2)</f>
        <v>0</v>
      </c>
      <c r="G33" s="101"/>
      <c r="H33" s="101"/>
      <c r="I33" s="102">
        <v>0.2</v>
      </c>
      <c r="J33" s="100">
        <f>ROUND(((SUM(BE123:BE186))*I33),  2)</f>
        <v>0</v>
      </c>
      <c r="K33" s="30"/>
      <c r="L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36" t="s">
        <v>45</v>
      </c>
      <c r="F34" s="100">
        <f>ROUND((SUM(BF123:BF186)),  2)</f>
        <v>0</v>
      </c>
      <c r="G34" s="101"/>
      <c r="H34" s="101"/>
      <c r="I34" s="102">
        <v>0.2</v>
      </c>
      <c r="J34" s="100">
        <f>ROUND(((SUM(BF123:BF186))*I34),  2)</f>
        <v>0</v>
      </c>
      <c r="K34" s="30"/>
      <c r="L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46</v>
      </c>
      <c r="F35" s="103">
        <f>ROUND((SUM(BG123:BG186)),  2)</f>
        <v>0</v>
      </c>
      <c r="G35" s="30"/>
      <c r="H35" s="30"/>
      <c r="I35" s="104">
        <v>0.2</v>
      </c>
      <c r="J35" s="103">
        <f>0</f>
        <v>0</v>
      </c>
      <c r="K35" s="30"/>
      <c r="L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47</v>
      </c>
      <c r="F36" s="103">
        <f>ROUND((SUM(BH123:BH186)),  2)</f>
        <v>0</v>
      </c>
      <c r="G36" s="30"/>
      <c r="H36" s="30"/>
      <c r="I36" s="104">
        <v>0.2</v>
      </c>
      <c r="J36" s="103">
        <f>0</f>
        <v>0</v>
      </c>
      <c r="K36" s="30"/>
      <c r="L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36" t="s">
        <v>48</v>
      </c>
      <c r="F37" s="100">
        <f>ROUND((SUM(BI123:BI186)),  2)</f>
        <v>0</v>
      </c>
      <c r="G37" s="101"/>
      <c r="H37" s="101"/>
      <c r="I37" s="102">
        <v>0</v>
      </c>
      <c r="J37" s="100">
        <f>0</f>
        <v>0</v>
      </c>
      <c r="K37" s="30"/>
      <c r="L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105"/>
      <c r="D39" s="106" t="s">
        <v>49</v>
      </c>
      <c r="E39" s="61"/>
      <c r="F39" s="61"/>
      <c r="G39" s="107" t="s">
        <v>50</v>
      </c>
      <c r="H39" s="108" t="s">
        <v>51</v>
      </c>
      <c r="I39" s="61"/>
      <c r="J39" s="109">
        <f>SUM(J30:J37)</f>
        <v>0</v>
      </c>
      <c r="K39" s="110"/>
      <c r="L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2" customFormat="1" ht="14.45" hidden="1" customHeight="1">
      <c r="B49" s="43"/>
      <c r="D49" s="44" t="s">
        <v>52</v>
      </c>
      <c r="E49" s="45"/>
      <c r="F49" s="45"/>
      <c r="G49" s="44" t="s">
        <v>53</v>
      </c>
      <c r="H49" s="45"/>
      <c r="I49" s="45"/>
      <c r="J49" s="45"/>
      <c r="K49" s="45"/>
      <c r="L49" s="43"/>
    </row>
    <row r="50" spans="1:31" hidden="1">
      <c r="B50" s="18"/>
      <c r="L50" s="18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s="2" customFormat="1" ht="12.75" hidden="1">
      <c r="A60" s="30"/>
      <c r="B60" s="31"/>
      <c r="C60" s="30"/>
      <c r="D60" s="46" t="s">
        <v>54</v>
      </c>
      <c r="E60" s="33"/>
      <c r="F60" s="111" t="s">
        <v>55</v>
      </c>
      <c r="G60" s="46" t="s">
        <v>54</v>
      </c>
      <c r="H60" s="33"/>
      <c r="I60" s="33"/>
      <c r="J60" s="112" t="s">
        <v>55</v>
      </c>
      <c r="K60" s="33"/>
      <c r="L60" s="43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31" hidden="1">
      <c r="B61" s="18"/>
      <c r="L61" s="18"/>
    </row>
    <row r="62" spans="1:31" hidden="1">
      <c r="B62" s="18"/>
      <c r="L62" s="18"/>
    </row>
    <row r="63" spans="1:31" hidden="1">
      <c r="B63" s="18"/>
      <c r="L63" s="18"/>
    </row>
    <row r="64" spans="1:31" s="2" customFormat="1" ht="12.75" hidden="1">
      <c r="A64" s="30"/>
      <c r="B64" s="31"/>
      <c r="C64" s="30"/>
      <c r="D64" s="44" t="s">
        <v>56</v>
      </c>
      <c r="E64" s="47"/>
      <c r="F64" s="47"/>
      <c r="G64" s="44" t="s">
        <v>57</v>
      </c>
      <c r="H64" s="47"/>
      <c r="I64" s="47"/>
      <c r="J64" s="47"/>
      <c r="K64" s="47"/>
      <c r="L64" s="43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5" spans="1:31" hidden="1">
      <c r="B65" s="18"/>
      <c r="L65" s="18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s="2" customFormat="1" ht="12.75" hidden="1">
      <c r="A75" s="30"/>
      <c r="B75" s="31"/>
      <c r="C75" s="30"/>
      <c r="D75" s="46" t="s">
        <v>54</v>
      </c>
      <c r="E75" s="33"/>
      <c r="F75" s="111" t="s">
        <v>55</v>
      </c>
      <c r="G75" s="46" t="s">
        <v>54</v>
      </c>
      <c r="H75" s="33"/>
      <c r="I75" s="33"/>
      <c r="J75" s="112" t="s">
        <v>55</v>
      </c>
      <c r="K75" s="33"/>
      <c r="L75" s="43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4.45" hidden="1" customHeight="1">
      <c r="A76" s="30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hidden="1"/>
    <row r="78" spans="1:31" hidden="1"/>
    <row r="79" spans="1:31" hidden="1"/>
    <row r="80" spans="1:31" s="2" customFormat="1" ht="6.95" hidden="1" customHeight="1">
      <c r="A80" s="30"/>
      <c r="B80" s="50"/>
      <c r="C80" s="51"/>
      <c r="D80" s="51"/>
      <c r="E80" s="51"/>
      <c r="F80" s="51"/>
      <c r="G80" s="51"/>
      <c r="H80" s="51"/>
      <c r="I80" s="51"/>
      <c r="J80" s="51"/>
      <c r="K80" s="51"/>
      <c r="L80" s="43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47" s="2" customFormat="1" ht="24.95" hidden="1" customHeight="1">
      <c r="A81" s="30"/>
      <c r="B81" s="31"/>
      <c r="C81" s="19" t="s">
        <v>99</v>
      </c>
      <c r="D81" s="30"/>
      <c r="E81" s="30"/>
      <c r="F81" s="30"/>
      <c r="G81" s="30"/>
      <c r="H81" s="30"/>
      <c r="I81" s="30"/>
      <c r="J81" s="30"/>
      <c r="K81" s="30"/>
      <c r="L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6.95" hidden="1" customHeight="1">
      <c r="A82" s="30"/>
      <c r="B82" s="31"/>
      <c r="C82" s="30"/>
      <c r="D82" s="30"/>
      <c r="E82" s="30"/>
      <c r="F82" s="30"/>
      <c r="G82" s="30"/>
      <c r="H82" s="30"/>
      <c r="I82" s="30"/>
      <c r="J82" s="30"/>
      <c r="K82" s="30"/>
      <c r="L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12" hidden="1" customHeight="1">
      <c r="A83" s="30"/>
      <c r="B83" s="31"/>
      <c r="C83" s="25" t="s">
        <v>15</v>
      </c>
      <c r="D83" s="30"/>
      <c r="E83" s="30"/>
      <c r="F83" s="30"/>
      <c r="G83" s="30"/>
      <c r="H83" s="30"/>
      <c r="I83" s="30"/>
      <c r="J83" s="30"/>
      <c r="K83" s="30"/>
      <c r="L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6.5" hidden="1" customHeight="1">
      <c r="A84" s="30"/>
      <c r="B84" s="31"/>
      <c r="C84" s="30"/>
      <c r="D84" s="30"/>
      <c r="E84" s="235" t="str">
        <f>E7</f>
        <v>Z21080_PS301_01_KGJ SAMORIN_DVP</v>
      </c>
      <c r="F84" s="236"/>
      <c r="G84" s="236"/>
      <c r="H84" s="236"/>
      <c r="I84" s="30"/>
      <c r="J84" s="30"/>
      <c r="K84" s="30"/>
      <c r="L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2" hidden="1" customHeight="1">
      <c r="A85" s="30"/>
      <c r="B85" s="31"/>
      <c r="C85" s="25" t="s">
        <v>95</v>
      </c>
      <c r="D85" s="30"/>
      <c r="E85" s="30"/>
      <c r="F85" s="30"/>
      <c r="G85" s="30"/>
      <c r="H85" s="30"/>
      <c r="I85" s="30"/>
      <c r="J85" s="30"/>
      <c r="K85" s="30"/>
      <c r="L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6.5" hidden="1" customHeight="1">
      <c r="A86" s="30"/>
      <c r="B86" s="31"/>
      <c r="C86" s="30"/>
      <c r="D86" s="30"/>
      <c r="E86" s="232" t="str">
        <f>E9</f>
        <v>PS 301-01-1 - VN el. káblový distribučný rozvod ZSD a.s.</v>
      </c>
      <c r="F86" s="234"/>
      <c r="G86" s="234"/>
      <c r="H86" s="234"/>
      <c r="I86" s="30"/>
      <c r="J86" s="30"/>
      <c r="K86" s="30"/>
      <c r="L86" s="43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6.95" hidden="1" customHeight="1">
      <c r="A87" s="30"/>
      <c r="B87" s="31"/>
      <c r="C87" s="30"/>
      <c r="D87" s="30"/>
      <c r="E87" s="30"/>
      <c r="F87" s="30"/>
      <c r="G87" s="30"/>
      <c r="H87" s="30"/>
      <c r="I87" s="30"/>
      <c r="J87" s="30"/>
      <c r="K87" s="30"/>
      <c r="L87" s="43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12" hidden="1" customHeight="1">
      <c r="A88" s="30"/>
      <c r="B88" s="31"/>
      <c r="C88" s="25" t="s">
        <v>21</v>
      </c>
      <c r="D88" s="30"/>
      <c r="E88" s="30"/>
      <c r="F88" s="23" t="str">
        <f>F12</f>
        <v>Šamorín</v>
      </c>
      <c r="G88" s="30"/>
      <c r="H88" s="30"/>
      <c r="I88" s="25" t="s">
        <v>23</v>
      </c>
      <c r="J88" s="56" t="str">
        <f>IF(J12="","",J12)</f>
        <v>9. 2. 2022</v>
      </c>
      <c r="K88" s="30"/>
      <c r="L88" s="43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6.95" hidden="1" customHeight="1">
      <c r="A89" s="30"/>
      <c r="B89" s="31"/>
      <c r="C89" s="30"/>
      <c r="D89" s="30"/>
      <c r="E89" s="30"/>
      <c r="F89" s="30"/>
      <c r="G89" s="30"/>
      <c r="H89" s="30"/>
      <c r="I89" s="30"/>
      <c r="J89" s="30"/>
      <c r="K89" s="30"/>
      <c r="L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hidden="1" customHeight="1">
      <c r="A90" s="30"/>
      <c r="B90" s="31"/>
      <c r="C90" s="25" t="s">
        <v>29</v>
      </c>
      <c r="D90" s="30"/>
      <c r="E90" s="30"/>
      <c r="F90" s="23" t="str">
        <f>E15</f>
        <v xml:space="preserve">MPBH Šamorín </v>
      </c>
      <c r="G90" s="30"/>
      <c r="H90" s="30"/>
      <c r="I90" s="25" t="s">
        <v>34</v>
      </c>
      <c r="J90" s="28" t="str">
        <f>E21</f>
        <v>Ing. Milan Pokorný</v>
      </c>
      <c r="K90" s="30"/>
      <c r="L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33</v>
      </c>
      <c r="D91" s="30"/>
      <c r="E91" s="30"/>
      <c r="F91" s="23">
        <f>IF(E18="","",E18)</f>
        <v>0</v>
      </c>
      <c r="G91" s="30"/>
      <c r="H91" s="30"/>
      <c r="I91" s="25" t="s">
        <v>37</v>
      </c>
      <c r="J91" s="28" t="str">
        <f>E24</f>
        <v>Ing. Milan Pokorný</v>
      </c>
      <c r="K91" s="30"/>
      <c r="L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0.35" hidden="1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29.25" hidden="1" customHeight="1">
      <c r="A93" s="30"/>
      <c r="B93" s="31"/>
      <c r="C93" s="113" t="s">
        <v>100</v>
      </c>
      <c r="D93" s="105"/>
      <c r="E93" s="105"/>
      <c r="F93" s="105"/>
      <c r="G93" s="105"/>
      <c r="H93" s="105"/>
      <c r="I93" s="105"/>
      <c r="J93" s="114" t="s">
        <v>101</v>
      </c>
      <c r="K93" s="105"/>
      <c r="L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10.35" hidden="1" customHeight="1">
      <c r="A94" s="30"/>
      <c r="B94" s="31"/>
      <c r="C94" s="30"/>
      <c r="D94" s="30"/>
      <c r="E94" s="30"/>
      <c r="F94" s="30"/>
      <c r="G94" s="30"/>
      <c r="H94" s="30"/>
      <c r="I94" s="30"/>
      <c r="J94" s="30"/>
      <c r="K94" s="30"/>
      <c r="L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22.9" hidden="1" customHeight="1">
      <c r="A95" s="30"/>
      <c r="B95" s="31"/>
      <c r="C95" s="115" t="s">
        <v>102</v>
      </c>
      <c r="D95" s="30"/>
      <c r="E95" s="30"/>
      <c r="F95" s="30"/>
      <c r="G95" s="30"/>
      <c r="H95" s="30"/>
      <c r="I95" s="30"/>
      <c r="J95" s="72">
        <f>J123</f>
        <v>0</v>
      </c>
      <c r="K95" s="30"/>
      <c r="L95" s="43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U95" s="15" t="s">
        <v>103</v>
      </c>
    </row>
    <row r="96" spans="1:47" s="9" customFormat="1" ht="24.95" hidden="1" customHeight="1">
      <c r="B96" s="116"/>
      <c r="D96" s="117" t="s">
        <v>104</v>
      </c>
      <c r="E96" s="118"/>
      <c r="F96" s="118"/>
      <c r="G96" s="118"/>
      <c r="H96" s="118"/>
      <c r="I96" s="118"/>
      <c r="J96" s="119">
        <f>J124</f>
        <v>0</v>
      </c>
      <c r="L96" s="116"/>
    </row>
    <row r="97" spans="1:31" s="10" customFormat="1" ht="19.899999999999999" hidden="1" customHeight="1">
      <c r="B97" s="120"/>
      <c r="D97" s="121" t="s">
        <v>105</v>
      </c>
      <c r="E97" s="122"/>
      <c r="F97" s="122"/>
      <c r="G97" s="122"/>
      <c r="H97" s="122"/>
      <c r="I97" s="122"/>
      <c r="J97" s="123">
        <f>J125</f>
        <v>0</v>
      </c>
      <c r="L97" s="120"/>
    </row>
    <row r="98" spans="1:31" s="10" customFormat="1" ht="19.899999999999999" hidden="1" customHeight="1">
      <c r="B98" s="120"/>
      <c r="D98" s="121" t="s">
        <v>106</v>
      </c>
      <c r="E98" s="122"/>
      <c r="F98" s="122"/>
      <c r="G98" s="122"/>
      <c r="H98" s="122"/>
      <c r="I98" s="122"/>
      <c r="J98" s="123">
        <f>J130</f>
        <v>0</v>
      </c>
      <c r="L98" s="120"/>
    </row>
    <row r="99" spans="1:31" s="10" customFormat="1" ht="19.899999999999999" hidden="1" customHeight="1">
      <c r="B99" s="120"/>
      <c r="D99" s="121" t="s">
        <v>107</v>
      </c>
      <c r="E99" s="122"/>
      <c r="F99" s="122"/>
      <c r="G99" s="122"/>
      <c r="H99" s="122"/>
      <c r="I99" s="122"/>
      <c r="J99" s="123">
        <f>J135</f>
        <v>0</v>
      </c>
      <c r="L99" s="120"/>
    </row>
    <row r="100" spans="1:31" s="10" customFormat="1" ht="19.899999999999999" hidden="1" customHeight="1">
      <c r="B100" s="120"/>
      <c r="D100" s="121" t="s">
        <v>108</v>
      </c>
      <c r="E100" s="122"/>
      <c r="F100" s="122"/>
      <c r="G100" s="122"/>
      <c r="H100" s="122"/>
      <c r="I100" s="122"/>
      <c r="J100" s="123">
        <f>J150</f>
        <v>0</v>
      </c>
      <c r="L100" s="120"/>
    </row>
    <row r="101" spans="1:31" s="10" customFormat="1" ht="19.899999999999999" hidden="1" customHeight="1">
      <c r="B101" s="120"/>
      <c r="D101" s="121" t="s">
        <v>109</v>
      </c>
      <c r="E101" s="122"/>
      <c r="F101" s="122"/>
      <c r="G101" s="122"/>
      <c r="H101" s="122"/>
      <c r="I101" s="122"/>
      <c r="J101" s="123">
        <f>J155</f>
        <v>0</v>
      </c>
      <c r="L101" s="120"/>
    </row>
    <row r="102" spans="1:31" s="9" customFormat="1" ht="24.95" hidden="1" customHeight="1">
      <c r="B102" s="116"/>
      <c r="D102" s="117" t="s">
        <v>110</v>
      </c>
      <c r="E102" s="118"/>
      <c r="F102" s="118"/>
      <c r="G102" s="118"/>
      <c r="H102" s="118"/>
      <c r="I102" s="118"/>
      <c r="J102" s="119">
        <f>J158</f>
        <v>0</v>
      </c>
      <c r="L102" s="116"/>
    </row>
    <row r="103" spans="1:31" s="10" customFormat="1" ht="19.899999999999999" hidden="1" customHeight="1">
      <c r="B103" s="120"/>
      <c r="D103" s="121" t="s">
        <v>111</v>
      </c>
      <c r="E103" s="122"/>
      <c r="F103" s="122"/>
      <c r="G103" s="122"/>
      <c r="H103" s="122"/>
      <c r="I103" s="122"/>
      <c r="J103" s="123">
        <f>J159</f>
        <v>0</v>
      </c>
      <c r="L103" s="120"/>
    </row>
    <row r="104" spans="1:31" s="2" customFormat="1" ht="21.75" hidden="1" customHeight="1">
      <c r="A104" s="30"/>
      <c r="B104" s="31"/>
      <c r="C104" s="30"/>
      <c r="D104" s="30"/>
      <c r="E104" s="30"/>
      <c r="F104" s="30"/>
      <c r="G104" s="30"/>
      <c r="H104" s="30"/>
      <c r="I104" s="30"/>
      <c r="J104" s="30"/>
      <c r="K104" s="30"/>
      <c r="L104" s="43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hidden="1" customHeight="1">
      <c r="A105" s="30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3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hidden="1"/>
    <row r="107" spans="1:31" hidden="1"/>
    <row r="108" spans="1:31" hidden="1"/>
    <row r="109" spans="1:31" s="2" customFormat="1" ht="6.95" customHeight="1">
      <c r="A109" s="30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43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24.95" customHeight="1">
      <c r="A110" s="30"/>
      <c r="B110" s="31"/>
      <c r="C110" s="19" t="s">
        <v>629</v>
      </c>
      <c r="D110" s="30"/>
      <c r="E110" s="30"/>
      <c r="F110" s="30"/>
      <c r="G110" s="30"/>
      <c r="H110" s="30"/>
      <c r="I110" s="30"/>
      <c r="J110" s="30"/>
      <c r="K110" s="30"/>
      <c r="L110" s="43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3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15</v>
      </c>
      <c r="D112" s="30"/>
      <c r="E112" s="30"/>
      <c r="F112" s="30"/>
      <c r="G112" s="30"/>
      <c r="H112" s="30"/>
      <c r="I112" s="30"/>
      <c r="J112" s="30"/>
      <c r="K112" s="30"/>
      <c r="L112" s="43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0"/>
      <c r="D113" s="30"/>
      <c r="E113" s="235" t="str">
        <f>E7</f>
        <v>Z21080_PS301_01_KGJ SAMORIN_DVP</v>
      </c>
      <c r="F113" s="236"/>
      <c r="G113" s="236"/>
      <c r="H113" s="236"/>
      <c r="I113" s="30"/>
      <c r="J113" s="30"/>
      <c r="K113" s="30"/>
      <c r="L113" s="43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5" t="s">
        <v>95</v>
      </c>
      <c r="D114" s="30"/>
      <c r="E114" s="30"/>
      <c r="F114" s="30"/>
      <c r="G114" s="30"/>
      <c r="H114" s="30"/>
      <c r="I114" s="30"/>
      <c r="J114" s="30"/>
      <c r="K114" s="30"/>
      <c r="L114" s="43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6.5" customHeight="1">
      <c r="A115" s="30"/>
      <c r="B115" s="31"/>
      <c r="C115" s="30"/>
      <c r="D115" s="30"/>
      <c r="E115" s="232" t="str">
        <f>E9</f>
        <v>PS 301-01-1 - VN el. káblový distribučný rozvod ZSD a.s.</v>
      </c>
      <c r="F115" s="234"/>
      <c r="G115" s="234"/>
      <c r="H115" s="234"/>
      <c r="I115" s="30"/>
      <c r="J115" s="30"/>
      <c r="K115" s="30"/>
      <c r="L115" s="43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3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2" customHeight="1">
      <c r="A117" s="30"/>
      <c r="B117" s="31"/>
      <c r="C117" s="25" t="s">
        <v>21</v>
      </c>
      <c r="D117" s="30"/>
      <c r="E117" s="30"/>
      <c r="F117" s="23" t="str">
        <f>F12</f>
        <v>Šamorín</v>
      </c>
      <c r="G117" s="30"/>
      <c r="H117" s="30"/>
      <c r="I117" s="25" t="s">
        <v>23</v>
      </c>
      <c r="J117" s="56" t="str">
        <f>IF(J12="","",J12)</f>
        <v>9. 2. 2022</v>
      </c>
      <c r="K117" s="30"/>
      <c r="L117" s="43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3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5" t="s">
        <v>29</v>
      </c>
      <c r="D119" s="30"/>
      <c r="E119" s="30"/>
      <c r="F119" s="23" t="str">
        <f>E15</f>
        <v xml:space="preserve">MPBH Šamorín </v>
      </c>
      <c r="G119" s="30"/>
      <c r="H119" s="30"/>
      <c r="I119" s="25" t="s">
        <v>34</v>
      </c>
      <c r="J119" s="28" t="str">
        <f>E21</f>
        <v>Ing. Milan Pokorný</v>
      </c>
      <c r="K119" s="30"/>
      <c r="L119" s="43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5.2" customHeight="1">
      <c r="A120" s="30"/>
      <c r="B120" s="31"/>
      <c r="C120" s="25" t="s">
        <v>33</v>
      </c>
      <c r="D120" s="30"/>
      <c r="E120" s="30"/>
      <c r="F120" s="23">
        <f>IF(E18="","",E18)</f>
        <v>0</v>
      </c>
      <c r="G120" s="30"/>
      <c r="H120" s="30"/>
      <c r="I120" s="25" t="s">
        <v>37</v>
      </c>
      <c r="J120" s="28" t="str">
        <f>E24</f>
        <v>Ing. Milan Pokorný</v>
      </c>
      <c r="K120" s="30"/>
      <c r="L120" s="43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2" customFormat="1" ht="10.35" customHeight="1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3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11" customFormat="1" ht="29.25" customHeight="1">
      <c r="A122" s="124"/>
      <c r="B122" s="125"/>
      <c r="C122" s="126" t="s">
        <v>112</v>
      </c>
      <c r="D122" s="127" t="s">
        <v>64</v>
      </c>
      <c r="E122" s="127" t="s">
        <v>60</v>
      </c>
      <c r="F122" s="127" t="s">
        <v>61</v>
      </c>
      <c r="G122" s="127" t="s">
        <v>113</v>
      </c>
      <c r="H122" s="127" t="s">
        <v>114</v>
      </c>
      <c r="I122" s="127" t="s">
        <v>115</v>
      </c>
      <c r="J122" s="128" t="s">
        <v>101</v>
      </c>
      <c r="K122" s="129" t="s">
        <v>116</v>
      </c>
      <c r="L122" s="130"/>
      <c r="M122" s="63" t="s">
        <v>1</v>
      </c>
      <c r="N122" s="64" t="s">
        <v>43</v>
      </c>
      <c r="O122" s="64" t="s">
        <v>117</v>
      </c>
      <c r="P122" s="64" t="s">
        <v>118</v>
      </c>
      <c r="Q122" s="64" t="s">
        <v>119</v>
      </c>
      <c r="R122" s="64" t="s">
        <v>120</v>
      </c>
      <c r="S122" s="64" t="s">
        <v>121</v>
      </c>
      <c r="T122" s="65" t="s">
        <v>122</v>
      </c>
      <c r="U122" s="124"/>
      <c r="V122" s="124"/>
      <c r="W122" s="124"/>
      <c r="X122" s="124"/>
      <c r="Y122" s="124"/>
      <c r="Z122" s="124"/>
      <c r="AA122" s="124"/>
      <c r="AB122" s="124"/>
      <c r="AC122" s="124"/>
      <c r="AD122" s="124"/>
      <c r="AE122" s="124"/>
    </row>
    <row r="123" spans="1:65" s="2" customFormat="1" ht="22.9" customHeight="1">
      <c r="A123" s="30"/>
      <c r="B123" s="31"/>
      <c r="C123" s="70" t="s">
        <v>102</v>
      </c>
      <c r="D123" s="30"/>
      <c r="E123" s="30"/>
      <c r="F123" s="30"/>
      <c r="G123" s="30"/>
      <c r="H123" s="30"/>
      <c r="I123" s="30"/>
      <c r="J123" s="131">
        <f>BK123</f>
        <v>0</v>
      </c>
      <c r="K123" s="30"/>
      <c r="L123" s="31"/>
      <c r="M123" s="66"/>
      <c r="N123" s="57"/>
      <c r="O123" s="67"/>
      <c r="P123" s="132">
        <f>P124+P158</f>
        <v>0</v>
      </c>
      <c r="Q123" s="67"/>
      <c r="R123" s="132">
        <f>R124+R158</f>
        <v>2.4687700000000001</v>
      </c>
      <c r="S123" s="67"/>
      <c r="T123" s="133">
        <f>T124+T158</f>
        <v>6.0750000000000002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5" t="s">
        <v>78</v>
      </c>
      <c r="AU123" s="15" t="s">
        <v>103</v>
      </c>
      <c r="BK123" s="134">
        <f>BK124+BK158</f>
        <v>0</v>
      </c>
    </row>
    <row r="124" spans="1:65" s="12" customFormat="1" ht="25.9" customHeight="1">
      <c r="B124" s="135"/>
      <c r="D124" s="136" t="s">
        <v>78</v>
      </c>
      <c r="E124" s="137" t="s">
        <v>123</v>
      </c>
      <c r="F124" s="137" t="s">
        <v>124</v>
      </c>
      <c r="I124" s="138"/>
      <c r="J124" s="139">
        <f>BK124</f>
        <v>0</v>
      </c>
      <c r="L124" s="135"/>
      <c r="M124" s="140"/>
      <c r="N124" s="141"/>
      <c r="O124" s="141"/>
      <c r="P124" s="142">
        <f>P125+P130+P135+P150+P155</f>
        <v>0</v>
      </c>
      <c r="Q124" s="141"/>
      <c r="R124" s="142">
        <f>R125+R130+R135+R150+R155</f>
        <v>0.54970999999999992</v>
      </c>
      <c r="S124" s="141"/>
      <c r="T124" s="143">
        <f>T125+T130+T135+T150+T155</f>
        <v>6.0750000000000002</v>
      </c>
      <c r="AR124" s="136" t="s">
        <v>87</v>
      </c>
      <c r="AT124" s="144" t="s">
        <v>78</v>
      </c>
      <c r="AU124" s="144" t="s">
        <v>79</v>
      </c>
      <c r="AY124" s="136" t="s">
        <v>125</v>
      </c>
      <c r="BK124" s="145">
        <f>BK125+BK130+BK135+BK150+BK155</f>
        <v>0</v>
      </c>
    </row>
    <row r="125" spans="1:65" s="12" customFormat="1" ht="22.9" customHeight="1">
      <c r="B125" s="135"/>
      <c r="D125" s="136" t="s">
        <v>78</v>
      </c>
      <c r="E125" s="146" t="s">
        <v>87</v>
      </c>
      <c r="F125" s="146" t="s">
        <v>126</v>
      </c>
      <c r="I125" s="138"/>
      <c r="J125" s="147">
        <f>BK125</f>
        <v>0</v>
      </c>
      <c r="L125" s="135"/>
      <c r="M125" s="140"/>
      <c r="N125" s="141"/>
      <c r="O125" s="141"/>
      <c r="P125" s="142">
        <f>SUM(P126:P129)</f>
        <v>0</v>
      </c>
      <c r="Q125" s="141"/>
      <c r="R125" s="142">
        <f>SUM(R126:R129)</f>
        <v>0.50751999999999997</v>
      </c>
      <c r="S125" s="141"/>
      <c r="T125" s="143">
        <f>SUM(T126:T129)</f>
        <v>6.0750000000000002</v>
      </c>
      <c r="AR125" s="136" t="s">
        <v>87</v>
      </c>
      <c r="AT125" s="144" t="s">
        <v>78</v>
      </c>
      <c r="AU125" s="144" t="s">
        <v>87</v>
      </c>
      <c r="AY125" s="136" t="s">
        <v>125</v>
      </c>
      <c r="BK125" s="145">
        <f>SUM(BK126:BK129)</f>
        <v>0</v>
      </c>
    </row>
    <row r="126" spans="1:65" s="2" customFormat="1" ht="33" customHeight="1">
      <c r="A126" s="30"/>
      <c r="B126" s="148"/>
      <c r="C126" s="149" t="s">
        <v>87</v>
      </c>
      <c r="D126" s="149" t="s">
        <v>127</v>
      </c>
      <c r="E126" s="150" t="s">
        <v>128</v>
      </c>
      <c r="F126" s="151" t="s">
        <v>129</v>
      </c>
      <c r="G126" s="152" t="s">
        <v>130</v>
      </c>
      <c r="H126" s="153">
        <v>27</v>
      </c>
      <c r="I126" s="154"/>
      <c r="J126" s="155">
        <f>ROUND(I126*H126,2)</f>
        <v>0</v>
      </c>
      <c r="K126" s="156"/>
      <c r="L126" s="31"/>
      <c r="M126" s="157" t="s">
        <v>1</v>
      </c>
      <c r="N126" s="158" t="s">
        <v>45</v>
      </c>
      <c r="O126" s="59"/>
      <c r="P126" s="159">
        <f>O126*H126</f>
        <v>0</v>
      </c>
      <c r="Q126" s="159">
        <v>0</v>
      </c>
      <c r="R126" s="159">
        <f>Q126*H126</f>
        <v>0</v>
      </c>
      <c r="S126" s="159">
        <v>0.22500000000000001</v>
      </c>
      <c r="T126" s="160">
        <f>S126*H126</f>
        <v>6.0750000000000002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61" t="s">
        <v>131</v>
      </c>
      <c r="AT126" s="161" t="s">
        <v>127</v>
      </c>
      <c r="AU126" s="161" t="s">
        <v>132</v>
      </c>
      <c r="AY126" s="15" t="s">
        <v>125</v>
      </c>
      <c r="BE126" s="162">
        <f>IF(N126="základná",J126,0)</f>
        <v>0</v>
      </c>
      <c r="BF126" s="162">
        <f>IF(N126="znížená",J126,0)</f>
        <v>0</v>
      </c>
      <c r="BG126" s="162">
        <f>IF(N126="zákl. prenesená",J126,0)</f>
        <v>0</v>
      </c>
      <c r="BH126" s="162">
        <f>IF(N126="zníž. prenesená",J126,0)</f>
        <v>0</v>
      </c>
      <c r="BI126" s="162">
        <f>IF(N126="nulová",J126,0)</f>
        <v>0</v>
      </c>
      <c r="BJ126" s="15" t="s">
        <v>132</v>
      </c>
      <c r="BK126" s="162">
        <f>ROUND(I126*H126,2)</f>
        <v>0</v>
      </c>
      <c r="BL126" s="15" t="s">
        <v>131</v>
      </c>
      <c r="BM126" s="161" t="s">
        <v>133</v>
      </c>
    </row>
    <row r="127" spans="1:65" s="2" customFormat="1" ht="24.2" customHeight="1">
      <c r="A127" s="30"/>
      <c r="B127" s="148"/>
      <c r="C127" s="149" t="s">
        <v>132</v>
      </c>
      <c r="D127" s="149" t="s">
        <v>127</v>
      </c>
      <c r="E127" s="150" t="s">
        <v>134</v>
      </c>
      <c r="F127" s="151" t="s">
        <v>135</v>
      </c>
      <c r="G127" s="152" t="s">
        <v>136</v>
      </c>
      <c r="H127" s="153">
        <v>37.799999999999997</v>
      </c>
      <c r="I127" s="154"/>
      <c r="J127" s="155">
        <f>ROUND(I127*H127,2)</f>
        <v>0</v>
      </c>
      <c r="K127" s="156"/>
      <c r="L127" s="31"/>
      <c r="M127" s="157" t="s">
        <v>1</v>
      </c>
      <c r="N127" s="158" t="s">
        <v>45</v>
      </c>
      <c r="O127" s="59"/>
      <c r="P127" s="159">
        <f>O127*H127</f>
        <v>0</v>
      </c>
      <c r="Q127" s="159">
        <v>0</v>
      </c>
      <c r="R127" s="159">
        <f>Q127*H127</f>
        <v>0</v>
      </c>
      <c r="S127" s="159">
        <v>0</v>
      </c>
      <c r="T127" s="160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61" t="s">
        <v>131</v>
      </c>
      <c r="AT127" s="161" t="s">
        <v>127</v>
      </c>
      <c r="AU127" s="161" t="s">
        <v>132</v>
      </c>
      <c r="AY127" s="15" t="s">
        <v>125</v>
      </c>
      <c r="BE127" s="162">
        <f>IF(N127="základná",J127,0)</f>
        <v>0</v>
      </c>
      <c r="BF127" s="162">
        <f>IF(N127="znížená",J127,0)</f>
        <v>0</v>
      </c>
      <c r="BG127" s="162">
        <f>IF(N127="zákl. prenesená",J127,0)</f>
        <v>0</v>
      </c>
      <c r="BH127" s="162">
        <f>IF(N127="zníž. prenesená",J127,0)</f>
        <v>0</v>
      </c>
      <c r="BI127" s="162">
        <f>IF(N127="nulová",J127,0)</f>
        <v>0</v>
      </c>
      <c r="BJ127" s="15" t="s">
        <v>132</v>
      </c>
      <c r="BK127" s="162">
        <f>ROUND(I127*H127,2)</f>
        <v>0</v>
      </c>
      <c r="BL127" s="15" t="s">
        <v>131</v>
      </c>
      <c r="BM127" s="161" t="s">
        <v>137</v>
      </c>
    </row>
    <row r="128" spans="1:65" s="2" customFormat="1" ht="33" customHeight="1">
      <c r="A128" s="30"/>
      <c r="B128" s="148"/>
      <c r="C128" s="149" t="s">
        <v>138</v>
      </c>
      <c r="D128" s="149" t="s">
        <v>127</v>
      </c>
      <c r="E128" s="150" t="s">
        <v>139</v>
      </c>
      <c r="F128" s="151" t="s">
        <v>140</v>
      </c>
      <c r="G128" s="152" t="s">
        <v>141</v>
      </c>
      <c r="H128" s="153">
        <v>122</v>
      </c>
      <c r="I128" s="154"/>
      <c r="J128" s="155">
        <f>ROUND(I128*H128,2)</f>
        <v>0</v>
      </c>
      <c r="K128" s="156"/>
      <c r="L128" s="31"/>
      <c r="M128" s="157" t="s">
        <v>1</v>
      </c>
      <c r="N128" s="158" t="s">
        <v>45</v>
      </c>
      <c r="O128" s="59"/>
      <c r="P128" s="159">
        <f>O128*H128</f>
        <v>0</v>
      </c>
      <c r="Q128" s="159">
        <v>2.6800000000000001E-3</v>
      </c>
      <c r="R128" s="159">
        <f>Q128*H128</f>
        <v>0.32696000000000003</v>
      </c>
      <c r="S128" s="159">
        <v>0</v>
      </c>
      <c r="T128" s="160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61" t="s">
        <v>131</v>
      </c>
      <c r="AT128" s="161" t="s">
        <v>127</v>
      </c>
      <c r="AU128" s="161" t="s">
        <v>132</v>
      </c>
      <c r="AY128" s="15" t="s">
        <v>125</v>
      </c>
      <c r="BE128" s="162">
        <f>IF(N128="základná",J128,0)</f>
        <v>0</v>
      </c>
      <c r="BF128" s="162">
        <f>IF(N128="znížená",J128,0)</f>
        <v>0</v>
      </c>
      <c r="BG128" s="162">
        <f>IF(N128="zákl. prenesená",J128,0)</f>
        <v>0</v>
      </c>
      <c r="BH128" s="162">
        <f>IF(N128="zníž. prenesená",J128,0)</f>
        <v>0</v>
      </c>
      <c r="BI128" s="162">
        <f>IF(N128="nulová",J128,0)</f>
        <v>0</v>
      </c>
      <c r="BJ128" s="15" t="s">
        <v>132</v>
      </c>
      <c r="BK128" s="162">
        <f>ROUND(I128*H128,2)</f>
        <v>0</v>
      </c>
      <c r="BL128" s="15" t="s">
        <v>131</v>
      </c>
      <c r="BM128" s="161" t="s">
        <v>142</v>
      </c>
    </row>
    <row r="129" spans="1:65" s="2" customFormat="1" ht="24.2" customHeight="1">
      <c r="A129" s="30"/>
      <c r="B129" s="148"/>
      <c r="C129" s="163" t="s">
        <v>131</v>
      </c>
      <c r="D129" s="163" t="s">
        <v>143</v>
      </c>
      <c r="E129" s="164" t="s">
        <v>144</v>
      </c>
      <c r="F129" s="165" t="s">
        <v>145</v>
      </c>
      <c r="G129" s="166" t="s">
        <v>141</v>
      </c>
      <c r="H129" s="167">
        <v>122</v>
      </c>
      <c r="I129" s="168"/>
      <c r="J129" s="169">
        <f>ROUND(I129*H129,2)</f>
        <v>0</v>
      </c>
      <c r="K129" s="170"/>
      <c r="L129" s="171"/>
      <c r="M129" s="172" t="s">
        <v>1</v>
      </c>
      <c r="N129" s="173" t="s">
        <v>45</v>
      </c>
      <c r="O129" s="59"/>
      <c r="P129" s="159">
        <f>O129*H129</f>
        <v>0</v>
      </c>
      <c r="Q129" s="159">
        <v>1.48E-3</v>
      </c>
      <c r="R129" s="159">
        <f>Q129*H129</f>
        <v>0.18056</v>
      </c>
      <c r="S129" s="159">
        <v>0</v>
      </c>
      <c r="T129" s="160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61" t="s">
        <v>146</v>
      </c>
      <c r="AT129" s="161" t="s">
        <v>143</v>
      </c>
      <c r="AU129" s="161" t="s">
        <v>132</v>
      </c>
      <c r="AY129" s="15" t="s">
        <v>125</v>
      </c>
      <c r="BE129" s="162">
        <f>IF(N129="základná",J129,0)</f>
        <v>0</v>
      </c>
      <c r="BF129" s="162">
        <f>IF(N129="znížená",J129,0)</f>
        <v>0</v>
      </c>
      <c r="BG129" s="162">
        <f>IF(N129="zákl. prenesená",J129,0)</f>
        <v>0</v>
      </c>
      <c r="BH129" s="162">
        <f>IF(N129="zníž. prenesená",J129,0)</f>
        <v>0</v>
      </c>
      <c r="BI129" s="162">
        <f>IF(N129="nulová",J129,0)</f>
        <v>0</v>
      </c>
      <c r="BJ129" s="15" t="s">
        <v>132</v>
      </c>
      <c r="BK129" s="162">
        <f>ROUND(I129*H129,2)</f>
        <v>0</v>
      </c>
      <c r="BL129" s="15" t="s">
        <v>131</v>
      </c>
      <c r="BM129" s="161" t="s">
        <v>147</v>
      </c>
    </row>
    <row r="130" spans="1:65" s="12" customFormat="1" ht="22.9" customHeight="1">
      <c r="B130" s="135"/>
      <c r="D130" s="136" t="s">
        <v>78</v>
      </c>
      <c r="E130" s="146" t="s">
        <v>148</v>
      </c>
      <c r="F130" s="146" t="s">
        <v>149</v>
      </c>
      <c r="I130" s="138"/>
      <c r="J130" s="147">
        <f>BK130</f>
        <v>0</v>
      </c>
      <c r="L130" s="135"/>
      <c r="M130" s="140"/>
      <c r="N130" s="141"/>
      <c r="O130" s="141"/>
      <c r="P130" s="142">
        <f>SUM(P131:P134)</f>
        <v>0</v>
      </c>
      <c r="Q130" s="141"/>
      <c r="R130" s="142">
        <f>SUM(R131:R134)</f>
        <v>0</v>
      </c>
      <c r="S130" s="141"/>
      <c r="T130" s="143">
        <f>SUM(T131:T134)</f>
        <v>0</v>
      </c>
      <c r="AR130" s="136" t="s">
        <v>87</v>
      </c>
      <c r="AT130" s="144" t="s">
        <v>78</v>
      </c>
      <c r="AU130" s="144" t="s">
        <v>87</v>
      </c>
      <c r="AY130" s="136" t="s">
        <v>125</v>
      </c>
      <c r="BK130" s="145">
        <f>SUM(BK131:BK134)</f>
        <v>0</v>
      </c>
    </row>
    <row r="131" spans="1:65" s="2" customFormat="1" ht="21.75" customHeight="1">
      <c r="A131" s="30"/>
      <c r="B131" s="148"/>
      <c r="C131" s="149" t="s">
        <v>150</v>
      </c>
      <c r="D131" s="149" t="s">
        <v>127</v>
      </c>
      <c r="E131" s="150" t="s">
        <v>151</v>
      </c>
      <c r="F131" s="151" t="s">
        <v>152</v>
      </c>
      <c r="G131" s="152" t="s">
        <v>153</v>
      </c>
      <c r="H131" s="153">
        <v>113.5</v>
      </c>
      <c r="I131" s="154"/>
      <c r="J131" s="155">
        <f>ROUND(I131*H131,2)</f>
        <v>0</v>
      </c>
      <c r="K131" s="156"/>
      <c r="L131" s="31"/>
      <c r="M131" s="157" t="s">
        <v>1</v>
      </c>
      <c r="N131" s="158" t="s">
        <v>45</v>
      </c>
      <c r="O131" s="59"/>
      <c r="P131" s="159">
        <f>O131*H131</f>
        <v>0</v>
      </c>
      <c r="Q131" s="159">
        <v>0</v>
      </c>
      <c r="R131" s="159">
        <f>Q131*H131</f>
        <v>0</v>
      </c>
      <c r="S131" s="159">
        <v>0</v>
      </c>
      <c r="T131" s="160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61" t="s">
        <v>131</v>
      </c>
      <c r="AT131" s="161" t="s">
        <v>127</v>
      </c>
      <c r="AU131" s="161" t="s">
        <v>132</v>
      </c>
      <c r="AY131" s="15" t="s">
        <v>125</v>
      </c>
      <c r="BE131" s="162">
        <f>IF(N131="základná",J131,0)</f>
        <v>0</v>
      </c>
      <c r="BF131" s="162">
        <f>IF(N131="znížená",J131,0)</f>
        <v>0</v>
      </c>
      <c r="BG131" s="162">
        <f>IF(N131="zákl. prenesená",J131,0)</f>
        <v>0</v>
      </c>
      <c r="BH131" s="162">
        <f>IF(N131="zníž. prenesená",J131,0)</f>
        <v>0</v>
      </c>
      <c r="BI131" s="162">
        <f>IF(N131="nulová",J131,0)</f>
        <v>0</v>
      </c>
      <c r="BJ131" s="15" t="s">
        <v>132</v>
      </c>
      <c r="BK131" s="162">
        <f>ROUND(I131*H131,2)</f>
        <v>0</v>
      </c>
      <c r="BL131" s="15" t="s">
        <v>131</v>
      </c>
      <c r="BM131" s="161" t="s">
        <v>154</v>
      </c>
    </row>
    <row r="132" spans="1:65" s="2" customFormat="1" ht="24.2" customHeight="1">
      <c r="A132" s="30"/>
      <c r="B132" s="148"/>
      <c r="C132" s="149" t="s">
        <v>155</v>
      </c>
      <c r="D132" s="149" t="s">
        <v>127</v>
      </c>
      <c r="E132" s="150" t="s">
        <v>156</v>
      </c>
      <c r="F132" s="151" t="s">
        <v>157</v>
      </c>
      <c r="G132" s="152" t="s">
        <v>153</v>
      </c>
      <c r="H132" s="153">
        <v>1135</v>
      </c>
      <c r="I132" s="154"/>
      <c r="J132" s="155">
        <f>ROUND(I132*H132,2)</f>
        <v>0</v>
      </c>
      <c r="K132" s="156"/>
      <c r="L132" s="31"/>
      <c r="M132" s="157" t="s">
        <v>1</v>
      </c>
      <c r="N132" s="158" t="s">
        <v>45</v>
      </c>
      <c r="O132" s="59"/>
      <c r="P132" s="159">
        <f>O132*H132</f>
        <v>0</v>
      </c>
      <c r="Q132" s="159">
        <v>0</v>
      </c>
      <c r="R132" s="159">
        <f>Q132*H132</f>
        <v>0</v>
      </c>
      <c r="S132" s="159">
        <v>0</v>
      </c>
      <c r="T132" s="160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61" t="s">
        <v>131</v>
      </c>
      <c r="AT132" s="161" t="s">
        <v>127</v>
      </c>
      <c r="AU132" s="161" t="s">
        <v>132</v>
      </c>
      <c r="AY132" s="15" t="s">
        <v>125</v>
      </c>
      <c r="BE132" s="162">
        <f>IF(N132="základná",J132,0)</f>
        <v>0</v>
      </c>
      <c r="BF132" s="162">
        <f>IF(N132="znížená",J132,0)</f>
        <v>0</v>
      </c>
      <c r="BG132" s="162">
        <f>IF(N132="zákl. prenesená",J132,0)</f>
        <v>0</v>
      </c>
      <c r="BH132" s="162">
        <f>IF(N132="zníž. prenesená",J132,0)</f>
        <v>0</v>
      </c>
      <c r="BI132" s="162">
        <f>IF(N132="nulová",J132,0)</f>
        <v>0</v>
      </c>
      <c r="BJ132" s="15" t="s">
        <v>132</v>
      </c>
      <c r="BK132" s="162">
        <f>ROUND(I132*H132,2)</f>
        <v>0</v>
      </c>
      <c r="BL132" s="15" t="s">
        <v>131</v>
      </c>
      <c r="BM132" s="161" t="s">
        <v>158</v>
      </c>
    </row>
    <row r="133" spans="1:65" s="2" customFormat="1" ht="24.2" customHeight="1">
      <c r="A133" s="30"/>
      <c r="B133" s="148"/>
      <c r="C133" s="149" t="s">
        <v>159</v>
      </c>
      <c r="D133" s="149" t="s">
        <v>127</v>
      </c>
      <c r="E133" s="150" t="s">
        <v>160</v>
      </c>
      <c r="F133" s="151" t="s">
        <v>161</v>
      </c>
      <c r="G133" s="152" t="s">
        <v>153</v>
      </c>
      <c r="H133" s="153">
        <v>4.5</v>
      </c>
      <c r="I133" s="154"/>
      <c r="J133" s="155">
        <f>ROUND(I133*H133,2)</f>
        <v>0</v>
      </c>
      <c r="K133" s="156"/>
      <c r="L133" s="31"/>
      <c r="M133" s="157" t="s">
        <v>1</v>
      </c>
      <c r="N133" s="158" t="s">
        <v>45</v>
      </c>
      <c r="O133" s="59"/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61" t="s">
        <v>131</v>
      </c>
      <c r="AT133" s="161" t="s">
        <v>127</v>
      </c>
      <c r="AU133" s="161" t="s">
        <v>132</v>
      </c>
      <c r="AY133" s="15" t="s">
        <v>125</v>
      </c>
      <c r="BE133" s="162">
        <f>IF(N133="základná",J133,0)</f>
        <v>0</v>
      </c>
      <c r="BF133" s="162">
        <f>IF(N133="znížená",J133,0)</f>
        <v>0</v>
      </c>
      <c r="BG133" s="162">
        <f>IF(N133="zákl. prenesená",J133,0)</f>
        <v>0</v>
      </c>
      <c r="BH133" s="162">
        <f>IF(N133="zníž. prenesená",J133,0)</f>
        <v>0</v>
      </c>
      <c r="BI133" s="162">
        <f>IF(N133="nulová",J133,0)</f>
        <v>0</v>
      </c>
      <c r="BJ133" s="15" t="s">
        <v>132</v>
      </c>
      <c r="BK133" s="162">
        <f>ROUND(I133*H133,2)</f>
        <v>0</v>
      </c>
      <c r="BL133" s="15" t="s">
        <v>131</v>
      </c>
      <c r="BM133" s="161" t="s">
        <v>162</v>
      </c>
    </row>
    <row r="134" spans="1:65" s="2" customFormat="1" ht="24.2" customHeight="1">
      <c r="A134" s="30"/>
      <c r="B134" s="148"/>
      <c r="C134" s="149" t="s">
        <v>146</v>
      </c>
      <c r="D134" s="149" t="s">
        <v>127</v>
      </c>
      <c r="E134" s="150" t="s">
        <v>163</v>
      </c>
      <c r="F134" s="151" t="s">
        <v>164</v>
      </c>
      <c r="G134" s="152" t="s">
        <v>153</v>
      </c>
      <c r="H134" s="153">
        <v>115</v>
      </c>
      <c r="I134" s="154"/>
      <c r="J134" s="155">
        <f>ROUND(I134*H134,2)</f>
        <v>0</v>
      </c>
      <c r="K134" s="156"/>
      <c r="L134" s="31"/>
      <c r="M134" s="157" t="s">
        <v>1</v>
      </c>
      <c r="N134" s="158" t="s">
        <v>45</v>
      </c>
      <c r="O134" s="59"/>
      <c r="P134" s="159">
        <f>O134*H134</f>
        <v>0</v>
      </c>
      <c r="Q134" s="159">
        <v>0</v>
      </c>
      <c r="R134" s="159">
        <f>Q134*H134</f>
        <v>0</v>
      </c>
      <c r="S134" s="159">
        <v>0</v>
      </c>
      <c r="T134" s="160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61" t="s">
        <v>131</v>
      </c>
      <c r="AT134" s="161" t="s">
        <v>127</v>
      </c>
      <c r="AU134" s="161" t="s">
        <v>132</v>
      </c>
      <c r="AY134" s="15" t="s">
        <v>125</v>
      </c>
      <c r="BE134" s="162">
        <f>IF(N134="základná",J134,0)</f>
        <v>0</v>
      </c>
      <c r="BF134" s="162">
        <f>IF(N134="znížená",J134,0)</f>
        <v>0</v>
      </c>
      <c r="BG134" s="162">
        <f>IF(N134="zákl. prenesená",J134,0)</f>
        <v>0</v>
      </c>
      <c r="BH134" s="162">
        <f>IF(N134="zníž. prenesená",J134,0)</f>
        <v>0</v>
      </c>
      <c r="BI134" s="162">
        <f>IF(N134="nulová",J134,0)</f>
        <v>0</v>
      </c>
      <c r="BJ134" s="15" t="s">
        <v>132</v>
      </c>
      <c r="BK134" s="162">
        <f>ROUND(I134*H134,2)</f>
        <v>0</v>
      </c>
      <c r="BL134" s="15" t="s">
        <v>131</v>
      </c>
      <c r="BM134" s="161" t="s">
        <v>165</v>
      </c>
    </row>
    <row r="135" spans="1:65" s="12" customFormat="1" ht="22.9" customHeight="1">
      <c r="B135" s="135"/>
      <c r="D135" s="136" t="s">
        <v>78</v>
      </c>
      <c r="E135" s="146" t="s">
        <v>166</v>
      </c>
      <c r="F135" s="146" t="s">
        <v>167</v>
      </c>
      <c r="I135" s="138"/>
      <c r="J135" s="147">
        <f>BK135</f>
        <v>0</v>
      </c>
      <c r="L135" s="135"/>
      <c r="M135" s="140"/>
      <c r="N135" s="141"/>
      <c r="O135" s="141"/>
      <c r="P135" s="142">
        <f>SUM(P136:P149)</f>
        <v>0</v>
      </c>
      <c r="Q135" s="141"/>
      <c r="R135" s="142">
        <f>SUM(R136:R149)</f>
        <v>4.2190000000000005E-2</v>
      </c>
      <c r="S135" s="141"/>
      <c r="T135" s="143">
        <f>SUM(T136:T149)</f>
        <v>0</v>
      </c>
      <c r="AR135" s="136" t="s">
        <v>138</v>
      </c>
      <c r="AT135" s="144" t="s">
        <v>78</v>
      </c>
      <c r="AU135" s="144" t="s">
        <v>87</v>
      </c>
      <c r="AY135" s="136" t="s">
        <v>125</v>
      </c>
      <c r="BK135" s="145">
        <f>SUM(BK136:BK149)</f>
        <v>0</v>
      </c>
    </row>
    <row r="136" spans="1:65" s="2" customFormat="1" ht="24.2" customHeight="1">
      <c r="A136" s="30"/>
      <c r="B136" s="148"/>
      <c r="C136" s="149" t="s">
        <v>148</v>
      </c>
      <c r="D136" s="149" t="s">
        <v>127</v>
      </c>
      <c r="E136" s="150" t="s">
        <v>168</v>
      </c>
      <c r="F136" s="151" t="s">
        <v>169</v>
      </c>
      <c r="G136" s="152" t="s">
        <v>136</v>
      </c>
      <c r="H136" s="153">
        <v>35</v>
      </c>
      <c r="I136" s="154"/>
      <c r="J136" s="155">
        <f t="shared" ref="J136:J141" si="0">ROUND(I136*H136,2)</f>
        <v>0</v>
      </c>
      <c r="K136" s="156"/>
      <c r="L136" s="31"/>
      <c r="M136" s="157" t="s">
        <v>1</v>
      </c>
      <c r="N136" s="158" t="s">
        <v>45</v>
      </c>
      <c r="O136" s="59"/>
      <c r="P136" s="159">
        <f t="shared" ref="P136:P141" si="1">O136*H136</f>
        <v>0</v>
      </c>
      <c r="Q136" s="159">
        <v>0</v>
      </c>
      <c r="R136" s="159">
        <f t="shared" ref="R136:R141" si="2">Q136*H136</f>
        <v>0</v>
      </c>
      <c r="S136" s="159">
        <v>0</v>
      </c>
      <c r="T136" s="160">
        <f t="shared" ref="T136:T141" si="3"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61" t="s">
        <v>170</v>
      </c>
      <c r="AT136" s="161" t="s">
        <v>127</v>
      </c>
      <c r="AU136" s="161" t="s">
        <v>132</v>
      </c>
      <c r="AY136" s="15" t="s">
        <v>125</v>
      </c>
      <c r="BE136" s="162">
        <f t="shared" ref="BE136:BE141" si="4">IF(N136="základná",J136,0)</f>
        <v>0</v>
      </c>
      <c r="BF136" s="162">
        <f t="shared" ref="BF136:BF141" si="5">IF(N136="znížená",J136,0)</f>
        <v>0</v>
      </c>
      <c r="BG136" s="162">
        <f t="shared" ref="BG136:BG141" si="6">IF(N136="zákl. prenesená",J136,0)</f>
        <v>0</v>
      </c>
      <c r="BH136" s="162">
        <f t="shared" ref="BH136:BH141" si="7">IF(N136="zníž. prenesená",J136,0)</f>
        <v>0</v>
      </c>
      <c r="BI136" s="162">
        <f t="shared" ref="BI136:BI141" si="8">IF(N136="nulová",J136,0)</f>
        <v>0</v>
      </c>
      <c r="BJ136" s="15" t="s">
        <v>132</v>
      </c>
      <c r="BK136" s="162">
        <f t="shared" ref="BK136:BK141" si="9">ROUND(I136*H136,2)</f>
        <v>0</v>
      </c>
      <c r="BL136" s="15" t="s">
        <v>170</v>
      </c>
      <c r="BM136" s="161" t="s">
        <v>171</v>
      </c>
    </row>
    <row r="137" spans="1:65" s="2" customFormat="1" ht="24.2" customHeight="1">
      <c r="A137" s="30"/>
      <c r="B137" s="148"/>
      <c r="C137" s="149" t="s">
        <v>172</v>
      </c>
      <c r="D137" s="149" t="s">
        <v>127</v>
      </c>
      <c r="E137" s="150" t="s">
        <v>173</v>
      </c>
      <c r="F137" s="151" t="s">
        <v>174</v>
      </c>
      <c r="G137" s="152" t="s">
        <v>141</v>
      </c>
      <c r="H137" s="153">
        <v>180</v>
      </c>
      <c r="I137" s="154"/>
      <c r="J137" s="155">
        <f t="shared" si="0"/>
        <v>0</v>
      </c>
      <c r="K137" s="156"/>
      <c r="L137" s="31"/>
      <c r="M137" s="157" t="s">
        <v>1</v>
      </c>
      <c r="N137" s="158" t="s">
        <v>45</v>
      </c>
      <c r="O137" s="59"/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61" t="s">
        <v>170</v>
      </c>
      <c r="AT137" s="161" t="s">
        <v>127</v>
      </c>
      <c r="AU137" s="161" t="s">
        <v>132</v>
      </c>
      <c r="AY137" s="15" t="s">
        <v>125</v>
      </c>
      <c r="BE137" s="162">
        <f t="shared" si="4"/>
        <v>0</v>
      </c>
      <c r="BF137" s="162">
        <f t="shared" si="5"/>
        <v>0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5" t="s">
        <v>132</v>
      </c>
      <c r="BK137" s="162">
        <f t="shared" si="9"/>
        <v>0</v>
      </c>
      <c r="BL137" s="15" t="s">
        <v>170</v>
      </c>
      <c r="BM137" s="161" t="s">
        <v>175</v>
      </c>
    </row>
    <row r="138" spans="1:65" s="2" customFormat="1" ht="24.2" customHeight="1">
      <c r="A138" s="30"/>
      <c r="B138" s="148"/>
      <c r="C138" s="149" t="s">
        <v>176</v>
      </c>
      <c r="D138" s="149" t="s">
        <v>127</v>
      </c>
      <c r="E138" s="150" t="s">
        <v>177</v>
      </c>
      <c r="F138" s="151" t="s">
        <v>178</v>
      </c>
      <c r="G138" s="152" t="s">
        <v>136</v>
      </c>
      <c r="H138" s="153">
        <v>145</v>
      </c>
      <c r="I138" s="154"/>
      <c r="J138" s="155">
        <f t="shared" si="0"/>
        <v>0</v>
      </c>
      <c r="K138" s="156"/>
      <c r="L138" s="31"/>
      <c r="M138" s="157" t="s">
        <v>1</v>
      </c>
      <c r="N138" s="158" t="s">
        <v>45</v>
      </c>
      <c r="O138" s="59"/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61" t="s">
        <v>170</v>
      </c>
      <c r="AT138" s="161" t="s">
        <v>127</v>
      </c>
      <c r="AU138" s="161" t="s">
        <v>132</v>
      </c>
      <c r="AY138" s="15" t="s">
        <v>125</v>
      </c>
      <c r="BE138" s="162">
        <f t="shared" si="4"/>
        <v>0</v>
      </c>
      <c r="BF138" s="162">
        <f t="shared" si="5"/>
        <v>0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5" t="s">
        <v>132</v>
      </c>
      <c r="BK138" s="162">
        <f t="shared" si="9"/>
        <v>0</v>
      </c>
      <c r="BL138" s="15" t="s">
        <v>170</v>
      </c>
      <c r="BM138" s="161" t="s">
        <v>179</v>
      </c>
    </row>
    <row r="139" spans="1:65" s="2" customFormat="1" ht="24.2" customHeight="1">
      <c r="A139" s="30"/>
      <c r="B139" s="148"/>
      <c r="C139" s="149" t="s">
        <v>180</v>
      </c>
      <c r="D139" s="149" t="s">
        <v>127</v>
      </c>
      <c r="E139" s="150" t="s">
        <v>181</v>
      </c>
      <c r="F139" s="151" t="s">
        <v>182</v>
      </c>
      <c r="G139" s="152" t="s">
        <v>141</v>
      </c>
      <c r="H139" s="153">
        <v>180</v>
      </c>
      <c r="I139" s="154"/>
      <c r="J139" s="155">
        <f t="shared" si="0"/>
        <v>0</v>
      </c>
      <c r="K139" s="156"/>
      <c r="L139" s="31"/>
      <c r="M139" s="157" t="s">
        <v>1</v>
      </c>
      <c r="N139" s="158" t="s">
        <v>45</v>
      </c>
      <c r="O139" s="59"/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61" t="s">
        <v>170</v>
      </c>
      <c r="AT139" s="161" t="s">
        <v>127</v>
      </c>
      <c r="AU139" s="161" t="s">
        <v>132</v>
      </c>
      <c r="AY139" s="15" t="s">
        <v>125</v>
      </c>
      <c r="BE139" s="162">
        <f t="shared" si="4"/>
        <v>0</v>
      </c>
      <c r="BF139" s="162">
        <f t="shared" si="5"/>
        <v>0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5" t="s">
        <v>132</v>
      </c>
      <c r="BK139" s="162">
        <f t="shared" si="9"/>
        <v>0</v>
      </c>
      <c r="BL139" s="15" t="s">
        <v>170</v>
      </c>
      <c r="BM139" s="161" t="s">
        <v>183</v>
      </c>
    </row>
    <row r="140" spans="1:65" s="2" customFormat="1" ht="24.2" customHeight="1">
      <c r="A140" s="30"/>
      <c r="B140" s="148"/>
      <c r="C140" s="149" t="s">
        <v>184</v>
      </c>
      <c r="D140" s="149" t="s">
        <v>127</v>
      </c>
      <c r="E140" s="150" t="s">
        <v>185</v>
      </c>
      <c r="F140" s="151" t="s">
        <v>186</v>
      </c>
      <c r="G140" s="152" t="s">
        <v>141</v>
      </c>
      <c r="H140" s="153">
        <v>180</v>
      </c>
      <c r="I140" s="154"/>
      <c r="J140" s="155">
        <f t="shared" si="0"/>
        <v>0</v>
      </c>
      <c r="K140" s="156"/>
      <c r="L140" s="31"/>
      <c r="M140" s="157" t="s">
        <v>1</v>
      </c>
      <c r="N140" s="158" t="s">
        <v>45</v>
      </c>
      <c r="O140" s="59"/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61" t="s">
        <v>170</v>
      </c>
      <c r="AT140" s="161" t="s">
        <v>127</v>
      </c>
      <c r="AU140" s="161" t="s">
        <v>132</v>
      </c>
      <c r="AY140" s="15" t="s">
        <v>125</v>
      </c>
      <c r="BE140" s="162">
        <f t="shared" si="4"/>
        <v>0</v>
      </c>
      <c r="BF140" s="162">
        <f t="shared" si="5"/>
        <v>0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5" t="s">
        <v>132</v>
      </c>
      <c r="BK140" s="162">
        <f t="shared" si="9"/>
        <v>0</v>
      </c>
      <c r="BL140" s="15" t="s">
        <v>170</v>
      </c>
      <c r="BM140" s="161" t="s">
        <v>187</v>
      </c>
    </row>
    <row r="141" spans="1:65" s="2" customFormat="1" ht="16.5" customHeight="1">
      <c r="A141" s="30"/>
      <c r="B141" s="148"/>
      <c r="C141" s="163" t="s">
        <v>188</v>
      </c>
      <c r="D141" s="163" t="s">
        <v>143</v>
      </c>
      <c r="E141" s="164" t="s">
        <v>189</v>
      </c>
      <c r="F141" s="165" t="s">
        <v>190</v>
      </c>
      <c r="G141" s="166" t="s">
        <v>141</v>
      </c>
      <c r="H141" s="167">
        <v>189</v>
      </c>
      <c r="I141" s="168"/>
      <c r="J141" s="169">
        <f t="shared" si="0"/>
        <v>0</v>
      </c>
      <c r="K141" s="170"/>
      <c r="L141" s="171"/>
      <c r="M141" s="172" t="s">
        <v>1</v>
      </c>
      <c r="N141" s="173" t="s">
        <v>45</v>
      </c>
      <c r="O141" s="59"/>
      <c r="P141" s="159">
        <f t="shared" si="1"/>
        <v>0</v>
      </c>
      <c r="Q141" s="159">
        <v>2.1000000000000001E-4</v>
      </c>
      <c r="R141" s="159">
        <f t="shared" si="2"/>
        <v>3.9690000000000003E-2</v>
      </c>
      <c r="S141" s="159">
        <v>0</v>
      </c>
      <c r="T141" s="160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61" t="s">
        <v>191</v>
      </c>
      <c r="AT141" s="161" t="s">
        <v>143</v>
      </c>
      <c r="AU141" s="161" t="s">
        <v>132</v>
      </c>
      <c r="AY141" s="15" t="s">
        <v>125</v>
      </c>
      <c r="BE141" s="162">
        <f t="shared" si="4"/>
        <v>0</v>
      </c>
      <c r="BF141" s="162">
        <f t="shared" si="5"/>
        <v>0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5" t="s">
        <v>132</v>
      </c>
      <c r="BK141" s="162">
        <f t="shared" si="9"/>
        <v>0</v>
      </c>
      <c r="BL141" s="15" t="s">
        <v>191</v>
      </c>
      <c r="BM141" s="161" t="s">
        <v>192</v>
      </c>
    </row>
    <row r="142" spans="1:65" s="13" customFormat="1">
      <c r="B142" s="174"/>
      <c r="D142" s="175" t="s">
        <v>193</v>
      </c>
      <c r="F142" s="176" t="s">
        <v>194</v>
      </c>
      <c r="H142" s="177">
        <v>189</v>
      </c>
      <c r="I142" s="178"/>
      <c r="L142" s="174"/>
      <c r="M142" s="179"/>
      <c r="N142" s="180"/>
      <c r="O142" s="180"/>
      <c r="P142" s="180"/>
      <c r="Q142" s="180"/>
      <c r="R142" s="180"/>
      <c r="S142" s="180"/>
      <c r="T142" s="181"/>
      <c r="AT142" s="182" t="s">
        <v>193</v>
      </c>
      <c r="AU142" s="182" t="s">
        <v>132</v>
      </c>
      <c r="AV142" s="13" t="s">
        <v>132</v>
      </c>
      <c r="AW142" s="13" t="s">
        <v>3</v>
      </c>
      <c r="AX142" s="13" t="s">
        <v>87</v>
      </c>
      <c r="AY142" s="182" t="s">
        <v>125</v>
      </c>
    </row>
    <row r="143" spans="1:65" s="2" customFormat="1" ht="33" customHeight="1">
      <c r="A143" s="30"/>
      <c r="B143" s="148"/>
      <c r="C143" s="149" t="s">
        <v>195</v>
      </c>
      <c r="D143" s="149" t="s">
        <v>127</v>
      </c>
      <c r="E143" s="150" t="s">
        <v>196</v>
      </c>
      <c r="F143" s="151" t="s">
        <v>197</v>
      </c>
      <c r="G143" s="152" t="s">
        <v>141</v>
      </c>
      <c r="H143" s="153">
        <v>180</v>
      </c>
      <c r="I143" s="154"/>
      <c r="J143" s="155">
        <f t="shared" ref="J143:J149" si="10">ROUND(I143*H143,2)</f>
        <v>0</v>
      </c>
      <c r="K143" s="156"/>
      <c r="L143" s="31"/>
      <c r="M143" s="157" t="s">
        <v>1</v>
      </c>
      <c r="N143" s="158" t="s">
        <v>45</v>
      </c>
      <c r="O143" s="59"/>
      <c r="P143" s="159">
        <f t="shared" ref="P143:P149" si="11">O143*H143</f>
        <v>0</v>
      </c>
      <c r="Q143" s="159">
        <v>0</v>
      </c>
      <c r="R143" s="159">
        <f t="shared" ref="R143:R149" si="12">Q143*H143</f>
        <v>0</v>
      </c>
      <c r="S143" s="159">
        <v>0</v>
      </c>
      <c r="T143" s="160">
        <f t="shared" ref="T143:T149" si="13"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61" t="s">
        <v>170</v>
      </c>
      <c r="AT143" s="161" t="s">
        <v>127</v>
      </c>
      <c r="AU143" s="161" t="s">
        <v>132</v>
      </c>
      <c r="AY143" s="15" t="s">
        <v>125</v>
      </c>
      <c r="BE143" s="162">
        <f t="shared" ref="BE143:BE149" si="14">IF(N143="základná",J143,0)</f>
        <v>0</v>
      </c>
      <c r="BF143" s="162">
        <f t="shared" ref="BF143:BF149" si="15">IF(N143="znížená",J143,0)</f>
        <v>0</v>
      </c>
      <c r="BG143" s="162">
        <f t="shared" ref="BG143:BG149" si="16">IF(N143="zákl. prenesená",J143,0)</f>
        <v>0</v>
      </c>
      <c r="BH143" s="162">
        <f t="shared" ref="BH143:BH149" si="17">IF(N143="zníž. prenesená",J143,0)</f>
        <v>0</v>
      </c>
      <c r="BI143" s="162">
        <f t="shared" ref="BI143:BI149" si="18">IF(N143="nulová",J143,0)</f>
        <v>0</v>
      </c>
      <c r="BJ143" s="15" t="s">
        <v>132</v>
      </c>
      <c r="BK143" s="162">
        <f t="shared" ref="BK143:BK149" si="19">ROUND(I143*H143,2)</f>
        <v>0</v>
      </c>
      <c r="BL143" s="15" t="s">
        <v>170</v>
      </c>
      <c r="BM143" s="161" t="s">
        <v>198</v>
      </c>
    </row>
    <row r="144" spans="1:65" s="2" customFormat="1" ht="24.2" customHeight="1">
      <c r="A144" s="30"/>
      <c r="B144" s="148"/>
      <c r="C144" s="149" t="s">
        <v>199</v>
      </c>
      <c r="D144" s="149" t="s">
        <v>127</v>
      </c>
      <c r="E144" s="150" t="s">
        <v>200</v>
      </c>
      <c r="F144" s="151" t="s">
        <v>201</v>
      </c>
      <c r="G144" s="152" t="s">
        <v>130</v>
      </c>
      <c r="H144" s="153">
        <v>35</v>
      </c>
      <c r="I144" s="154"/>
      <c r="J144" s="155">
        <f t="shared" si="10"/>
        <v>0</v>
      </c>
      <c r="K144" s="156"/>
      <c r="L144" s="31"/>
      <c r="M144" s="157" t="s">
        <v>1</v>
      </c>
      <c r="N144" s="158" t="s">
        <v>45</v>
      </c>
      <c r="O144" s="59"/>
      <c r="P144" s="159">
        <f t="shared" si="11"/>
        <v>0</v>
      </c>
      <c r="Q144" s="159">
        <v>0</v>
      </c>
      <c r="R144" s="159">
        <f t="shared" si="12"/>
        <v>0</v>
      </c>
      <c r="S144" s="159">
        <v>0</v>
      </c>
      <c r="T144" s="160">
        <f t="shared" si="1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61" t="s">
        <v>170</v>
      </c>
      <c r="AT144" s="161" t="s">
        <v>127</v>
      </c>
      <c r="AU144" s="161" t="s">
        <v>132</v>
      </c>
      <c r="AY144" s="15" t="s">
        <v>125</v>
      </c>
      <c r="BE144" s="162">
        <f t="shared" si="14"/>
        <v>0</v>
      </c>
      <c r="BF144" s="162">
        <f t="shared" si="15"/>
        <v>0</v>
      </c>
      <c r="BG144" s="162">
        <f t="shared" si="16"/>
        <v>0</v>
      </c>
      <c r="BH144" s="162">
        <f t="shared" si="17"/>
        <v>0</v>
      </c>
      <c r="BI144" s="162">
        <f t="shared" si="18"/>
        <v>0</v>
      </c>
      <c r="BJ144" s="15" t="s">
        <v>132</v>
      </c>
      <c r="BK144" s="162">
        <f t="shared" si="19"/>
        <v>0</v>
      </c>
      <c r="BL144" s="15" t="s">
        <v>170</v>
      </c>
      <c r="BM144" s="161" t="s">
        <v>202</v>
      </c>
    </row>
    <row r="145" spans="1:65" s="2" customFormat="1" ht="16.5" customHeight="1">
      <c r="A145" s="30"/>
      <c r="B145" s="148"/>
      <c r="C145" s="163" t="s">
        <v>203</v>
      </c>
      <c r="D145" s="163" t="s">
        <v>143</v>
      </c>
      <c r="E145" s="164" t="s">
        <v>204</v>
      </c>
      <c r="F145" s="165" t="s">
        <v>205</v>
      </c>
      <c r="G145" s="166" t="s">
        <v>206</v>
      </c>
      <c r="H145" s="167">
        <v>2.5</v>
      </c>
      <c r="I145" s="168"/>
      <c r="J145" s="169">
        <f t="shared" si="10"/>
        <v>0</v>
      </c>
      <c r="K145" s="170"/>
      <c r="L145" s="171"/>
      <c r="M145" s="172" t="s">
        <v>1</v>
      </c>
      <c r="N145" s="173" t="s">
        <v>45</v>
      </c>
      <c r="O145" s="59"/>
      <c r="P145" s="159">
        <f t="shared" si="11"/>
        <v>0</v>
      </c>
      <c r="Q145" s="159">
        <v>1E-3</v>
      </c>
      <c r="R145" s="159">
        <f t="shared" si="12"/>
        <v>2.5000000000000001E-3</v>
      </c>
      <c r="S145" s="159">
        <v>0</v>
      </c>
      <c r="T145" s="160">
        <f t="shared" si="1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61" t="s">
        <v>146</v>
      </c>
      <c r="AT145" s="161" t="s">
        <v>143</v>
      </c>
      <c r="AU145" s="161" t="s">
        <v>132</v>
      </c>
      <c r="AY145" s="15" t="s">
        <v>125</v>
      </c>
      <c r="BE145" s="162">
        <f t="shared" si="14"/>
        <v>0</v>
      </c>
      <c r="BF145" s="162">
        <f t="shared" si="15"/>
        <v>0</v>
      </c>
      <c r="BG145" s="162">
        <f t="shared" si="16"/>
        <v>0</v>
      </c>
      <c r="BH145" s="162">
        <f t="shared" si="17"/>
        <v>0</v>
      </c>
      <c r="BI145" s="162">
        <f t="shared" si="18"/>
        <v>0</v>
      </c>
      <c r="BJ145" s="15" t="s">
        <v>132</v>
      </c>
      <c r="BK145" s="162">
        <f t="shared" si="19"/>
        <v>0</v>
      </c>
      <c r="BL145" s="15" t="s">
        <v>131</v>
      </c>
      <c r="BM145" s="161" t="s">
        <v>207</v>
      </c>
    </row>
    <row r="146" spans="1:65" s="2" customFormat="1" ht="33" customHeight="1">
      <c r="A146" s="30"/>
      <c r="B146" s="148"/>
      <c r="C146" s="149" t="s">
        <v>208</v>
      </c>
      <c r="D146" s="149" t="s">
        <v>127</v>
      </c>
      <c r="E146" s="150" t="s">
        <v>209</v>
      </c>
      <c r="F146" s="151" t="s">
        <v>210</v>
      </c>
      <c r="G146" s="152" t="s">
        <v>130</v>
      </c>
      <c r="H146" s="153">
        <v>70</v>
      </c>
      <c r="I146" s="154"/>
      <c r="J146" s="155">
        <f t="shared" si="10"/>
        <v>0</v>
      </c>
      <c r="K146" s="156"/>
      <c r="L146" s="31"/>
      <c r="M146" s="157" t="s">
        <v>1</v>
      </c>
      <c r="N146" s="158" t="s">
        <v>45</v>
      </c>
      <c r="O146" s="59"/>
      <c r="P146" s="159">
        <f t="shared" si="11"/>
        <v>0</v>
      </c>
      <c r="Q146" s="159">
        <v>0</v>
      </c>
      <c r="R146" s="159">
        <f t="shared" si="12"/>
        <v>0</v>
      </c>
      <c r="S146" s="159">
        <v>0</v>
      </c>
      <c r="T146" s="160">
        <f t="shared" si="1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61" t="s">
        <v>170</v>
      </c>
      <c r="AT146" s="161" t="s">
        <v>127</v>
      </c>
      <c r="AU146" s="161" t="s">
        <v>132</v>
      </c>
      <c r="AY146" s="15" t="s">
        <v>125</v>
      </c>
      <c r="BE146" s="162">
        <f t="shared" si="14"/>
        <v>0</v>
      </c>
      <c r="BF146" s="162">
        <f t="shared" si="15"/>
        <v>0</v>
      </c>
      <c r="BG146" s="162">
        <f t="shared" si="16"/>
        <v>0</v>
      </c>
      <c r="BH146" s="162">
        <f t="shared" si="17"/>
        <v>0</v>
      </c>
      <c r="BI146" s="162">
        <f t="shared" si="18"/>
        <v>0</v>
      </c>
      <c r="BJ146" s="15" t="s">
        <v>132</v>
      </c>
      <c r="BK146" s="162">
        <f t="shared" si="19"/>
        <v>0</v>
      </c>
      <c r="BL146" s="15" t="s">
        <v>170</v>
      </c>
      <c r="BM146" s="161" t="s">
        <v>211</v>
      </c>
    </row>
    <row r="147" spans="1:65" s="2" customFormat="1" ht="21.75" customHeight="1">
      <c r="A147" s="30"/>
      <c r="B147" s="148"/>
      <c r="C147" s="149" t="s">
        <v>212</v>
      </c>
      <c r="D147" s="149" t="s">
        <v>127</v>
      </c>
      <c r="E147" s="150" t="s">
        <v>213</v>
      </c>
      <c r="F147" s="151" t="s">
        <v>214</v>
      </c>
      <c r="G147" s="152" t="s">
        <v>215</v>
      </c>
      <c r="H147" s="153">
        <v>350</v>
      </c>
      <c r="I147" s="154"/>
      <c r="J147" s="155">
        <f t="shared" si="10"/>
        <v>0</v>
      </c>
      <c r="K147" s="156"/>
      <c r="L147" s="31"/>
      <c r="M147" s="157" t="s">
        <v>1</v>
      </c>
      <c r="N147" s="158" t="s">
        <v>45</v>
      </c>
      <c r="O147" s="59"/>
      <c r="P147" s="159">
        <f t="shared" si="11"/>
        <v>0</v>
      </c>
      <c r="Q147" s="159">
        <v>0</v>
      </c>
      <c r="R147" s="159">
        <f t="shared" si="12"/>
        <v>0</v>
      </c>
      <c r="S147" s="159">
        <v>0</v>
      </c>
      <c r="T147" s="160">
        <f t="shared" si="1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61" t="s">
        <v>170</v>
      </c>
      <c r="AT147" s="161" t="s">
        <v>127</v>
      </c>
      <c r="AU147" s="161" t="s">
        <v>132</v>
      </c>
      <c r="AY147" s="15" t="s">
        <v>125</v>
      </c>
      <c r="BE147" s="162">
        <f t="shared" si="14"/>
        <v>0</v>
      </c>
      <c r="BF147" s="162">
        <f t="shared" si="15"/>
        <v>0</v>
      </c>
      <c r="BG147" s="162">
        <f t="shared" si="16"/>
        <v>0</v>
      </c>
      <c r="BH147" s="162">
        <f t="shared" si="17"/>
        <v>0</v>
      </c>
      <c r="BI147" s="162">
        <f t="shared" si="18"/>
        <v>0</v>
      </c>
      <c r="BJ147" s="15" t="s">
        <v>132</v>
      </c>
      <c r="BK147" s="162">
        <f t="shared" si="19"/>
        <v>0</v>
      </c>
      <c r="BL147" s="15" t="s">
        <v>170</v>
      </c>
      <c r="BM147" s="161" t="s">
        <v>216</v>
      </c>
    </row>
    <row r="148" spans="1:65" s="2" customFormat="1" ht="16.5" customHeight="1">
      <c r="A148" s="30"/>
      <c r="B148" s="148"/>
      <c r="C148" s="149" t="s">
        <v>7</v>
      </c>
      <c r="D148" s="149" t="s">
        <v>127</v>
      </c>
      <c r="E148" s="150" t="s">
        <v>217</v>
      </c>
      <c r="F148" s="151" t="s">
        <v>218</v>
      </c>
      <c r="G148" s="152" t="s">
        <v>215</v>
      </c>
      <c r="H148" s="153">
        <v>350</v>
      </c>
      <c r="I148" s="154"/>
      <c r="J148" s="155">
        <f t="shared" si="10"/>
        <v>0</v>
      </c>
      <c r="K148" s="156"/>
      <c r="L148" s="31"/>
      <c r="M148" s="157" t="s">
        <v>1</v>
      </c>
      <c r="N148" s="158" t="s">
        <v>45</v>
      </c>
      <c r="O148" s="59"/>
      <c r="P148" s="159">
        <f t="shared" si="11"/>
        <v>0</v>
      </c>
      <c r="Q148" s="159">
        <v>0</v>
      </c>
      <c r="R148" s="159">
        <f t="shared" si="12"/>
        <v>0</v>
      </c>
      <c r="S148" s="159">
        <v>0</v>
      </c>
      <c r="T148" s="160">
        <f t="shared" si="1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61" t="s">
        <v>170</v>
      </c>
      <c r="AT148" s="161" t="s">
        <v>127</v>
      </c>
      <c r="AU148" s="161" t="s">
        <v>132</v>
      </c>
      <c r="AY148" s="15" t="s">
        <v>125</v>
      </c>
      <c r="BE148" s="162">
        <f t="shared" si="14"/>
        <v>0</v>
      </c>
      <c r="BF148" s="162">
        <f t="shared" si="15"/>
        <v>0</v>
      </c>
      <c r="BG148" s="162">
        <f t="shared" si="16"/>
        <v>0</v>
      </c>
      <c r="BH148" s="162">
        <f t="shared" si="17"/>
        <v>0</v>
      </c>
      <c r="BI148" s="162">
        <f t="shared" si="18"/>
        <v>0</v>
      </c>
      <c r="BJ148" s="15" t="s">
        <v>132</v>
      </c>
      <c r="BK148" s="162">
        <f t="shared" si="19"/>
        <v>0</v>
      </c>
      <c r="BL148" s="15" t="s">
        <v>170</v>
      </c>
      <c r="BM148" s="161" t="s">
        <v>219</v>
      </c>
    </row>
    <row r="149" spans="1:65" s="2" customFormat="1" ht="16.5" customHeight="1">
      <c r="A149" s="30"/>
      <c r="B149" s="148"/>
      <c r="C149" s="149" t="s">
        <v>220</v>
      </c>
      <c r="D149" s="149" t="s">
        <v>127</v>
      </c>
      <c r="E149" s="150" t="s">
        <v>221</v>
      </c>
      <c r="F149" s="151" t="s">
        <v>222</v>
      </c>
      <c r="G149" s="152" t="s">
        <v>215</v>
      </c>
      <c r="H149" s="153">
        <v>350</v>
      </c>
      <c r="I149" s="154"/>
      <c r="J149" s="155">
        <f t="shared" si="10"/>
        <v>0</v>
      </c>
      <c r="K149" s="156"/>
      <c r="L149" s="31"/>
      <c r="M149" s="157" t="s">
        <v>1</v>
      </c>
      <c r="N149" s="158" t="s">
        <v>45</v>
      </c>
      <c r="O149" s="59"/>
      <c r="P149" s="159">
        <f t="shared" si="11"/>
        <v>0</v>
      </c>
      <c r="Q149" s="159">
        <v>0</v>
      </c>
      <c r="R149" s="159">
        <f t="shared" si="12"/>
        <v>0</v>
      </c>
      <c r="S149" s="159">
        <v>0</v>
      </c>
      <c r="T149" s="160">
        <f t="shared" si="1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61" t="s">
        <v>170</v>
      </c>
      <c r="AT149" s="161" t="s">
        <v>127</v>
      </c>
      <c r="AU149" s="161" t="s">
        <v>132</v>
      </c>
      <c r="AY149" s="15" t="s">
        <v>125</v>
      </c>
      <c r="BE149" s="162">
        <f t="shared" si="14"/>
        <v>0</v>
      </c>
      <c r="BF149" s="162">
        <f t="shared" si="15"/>
        <v>0</v>
      </c>
      <c r="BG149" s="162">
        <f t="shared" si="16"/>
        <v>0</v>
      </c>
      <c r="BH149" s="162">
        <f t="shared" si="17"/>
        <v>0</v>
      </c>
      <c r="BI149" s="162">
        <f t="shared" si="18"/>
        <v>0</v>
      </c>
      <c r="BJ149" s="15" t="s">
        <v>132</v>
      </c>
      <c r="BK149" s="162">
        <f t="shared" si="19"/>
        <v>0</v>
      </c>
      <c r="BL149" s="15" t="s">
        <v>170</v>
      </c>
      <c r="BM149" s="161" t="s">
        <v>223</v>
      </c>
    </row>
    <row r="150" spans="1:65" s="12" customFormat="1" ht="22.9" customHeight="1">
      <c r="B150" s="135"/>
      <c r="D150" s="136" t="s">
        <v>78</v>
      </c>
      <c r="E150" s="146" t="s">
        <v>224</v>
      </c>
      <c r="F150" s="146" t="s">
        <v>225</v>
      </c>
      <c r="I150" s="138"/>
      <c r="J150" s="147">
        <f>BK150</f>
        <v>0</v>
      </c>
      <c r="L150" s="135"/>
      <c r="M150" s="140"/>
      <c r="N150" s="141"/>
      <c r="O150" s="141"/>
      <c r="P150" s="142">
        <f>SUM(P151:P154)</f>
        <v>0</v>
      </c>
      <c r="Q150" s="141"/>
      <c r="R150" s="142">
        <f>SUM(R151:R154)</f>
        <v>0</v>
      </c>
      <c r="S150" s="141"/>
      <c r="T150" s="143">
        <f>SUM(T151:T154)</f>
        <v>0</v>
      </c>
      <c r="AR150" s="136" t="s">
        <v>131</v>
      </c>
      <c r="AT150" s="144" t="s">
        <v>78</v>
      </c>
      <c r="AU150" s="144" t="s">
        <v>87</v>
      </c>
      <c r="AY150" s="136" t="s">
        <v>125</v>
      </c>
      <c r="BK150" s="145">
        <f>SUM(BK151:BK154)</f>
        <v>0</v>
      </c>
    </row>
    <row r="151" spans="1:65" s="2" customFormat="1" ht="33" customHeight="1">
      <c r="A151" s="30"/>
      <c r="B151" s="148"/>
      <c r="C151" s="149" t="s">
        <v>226</v>
      </c>
      <c r="D151" s="149" t="s">
        <v>127</v>
      </c>
      <c r="E151" s="150" t="s">
        <v>227</v>
      </c>
      <c r="F151" s="151" t="s">
        <v>228</v>
      </c>
      <c r="G151" s="152" t="s">
        <v>229</v>
      </c>
      <c r="H151" s="153">
        <v>24</v>
      </c>
      <c r="I151" s="154"/>
      <c r="J151" s="155">
        <f>ROUND(I151*H151,2)</f>
        <v>0</v>
      </c>
      <c r="K151" s="156"/>
      <c r="L151" s="31"/>
      <c r="M151" s="157" t="s">
        <v>1</v>
      </c>
      <c r="N151" s="158" t="s">
        <v>45</v>
      </c>
      <c r="O151" s="59"/>
      <c r="P151" s="159">
        <f>O151*H151</f>
        <v>0</v>
      </c>
      <c r="Q151" s="159">
        <v>0</v>
      </c>
      <c r="R151" s="159">
        <f>Q151*H151</f>
        <v>0</v>
      </c>
      <c r="S151" s="159">
        <v>0</v>
      </c>
      <c r="T151" s="160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61" t="s">
        <v>230</v>
      </c>
      <c r="AT151" s="161" t="s">
        <v>127</v>
      </c>
      <c r="AU151" s="161" t="s">
        <v>132</v>
      </c>
      <c r="AY151" s="15" t="s">
        <v>125</v>
      </c>
      <c r="BE151" s="162">
        <f>IF(N151="základná",J151,0)</f>
        <v>0</v>
      </c>
      <c r="BF151" s="162">
        <f>IF(N151="znížená",J151,0)</f>
        <v>0</v>
      </c>
      <c r="BG151" s="162">
        <f>IF(N151="zákl. prenesená",J151,0)</f>
        <v>0</v>
      </c>
      <c r="BH151" s="162">
        <f>IF(N151="zníž. prenesená",J151,0)</f>
        <v>0</v>
      </c>
      <c r="BI151" s="162">
        <f>IF(N151="nulová",J151,0)</f>
        <v>0</v>
      </c>
      <c r="BJ151" s="15" t="s">
        <v>132</v>
      </c>
      <c r="BK151" s="162">
        <f>ROUND(I151*H151,2)</f>
        <v>0</v>
      </c>
      <c r="BL151" s="15" t="s">
        <v>230</v>
      </c>
      <c r="BM151" s="161" t="s">
        <v>231</v>
      </c>
    </row>
    <row r="152" spans="1:65" s="2" customFormat="1" ht="37.9" customHeight="1">
      <c r="A152" s="30"/>
      <c r="B152" s="148"/>
      <c r="C152" s="149" t="s">
        <v>232</v>
      </c>
      <c r="D152" s="149" t="s">
        <v>127</v>
      </c>
      <c r="E152" s="150" t="s">
        <v>233</v>
      </c>
      <c r="F152" s="151" t="s">
        <v>234</v>
      </c>
      <c r="G152" s="152" t="s">
        <v>229</v>
      </c>
      <c r="H152" s="153">
        <v>32</v>
      </c>
      <c r="I152" s="154"/>
      <c r="J152" s="155">
        <f>ROUND(I152*H152,2)</f>
        <v>0</v>
      </c>
      <c r="K152" s="156"/>
      <c r="L152" s="31"/>
      <c r="M152" s="157" t="s">
        <v>1</v>
      </c>
      <c r="N152" s="158" t="s">
        <v>45</v>
      </c>
      <c r="O152" s="59"/>
      <c r="P152" s="159">
        <f>O152*H152</f>
        <v>0</v>
      </c>
      <c r="Q152" s="159">
        <v>0</v>
      </c>
      <c r="R152" s="159">
        <f>Q152*H152</f>
        <v>0</v>
      </c>
      <c r="S152" s="159">
        <v>0</v>
      </c>
      <c r="T152" s="160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61" t="s">
        <v>230</v>
      </c>
      <c r="AT152" s="161" t="s">
        <v>127</v>
      </c>
      <c r="AU152" s="161" t="s">
        <v>132</v>
      </c>
      <c r="AY152" s="15" t="s">
        <v>125</v>
      </c>
      <c r="BE152" s="162">
        <f>IF(N152="základná",J152,0)</f>
        <v>0</v>
      </c>
      <c r="BF152" s="162">
        <f>IF(N152="znížená",J152,0)</f>
        <v>0</v>
      </c>
      <c r="BG152" s="162">
        <f>IF(N152="zákl. prenesená",J152,0)</f>
        <v>0</v>
      </c>
      <c r="BH152" s="162">
        <f>IF(N152="zníž. prenesená",J152,0)</f>
        <v>0</v>
      </c>
      <c r="BI152" s="162">
        <f>IF(N152="nulová",J152,0)</f>
        <v>0</v>
      </c>
      <c r="BJ152" s="15" t="s">
        <v>132</v>
      </c>
      <c r="BK152" s="162">
        <f>ROUND(I152*H152,2)</f>
        <v>0</v>
      </c>
      <c r="BL152" s="15" t="s">
        <v>230</v>
      </c>
      <c r="BM152" s="161" t="s">
        <v>235</v>
      </c>
    </row>
    <row r="153" spans="1:65" s="2" customFormat="1" ht="16.5" customHeight="1">
      <c r="A153" s="30"/>
      <c r="B153" s="148"/>
      <c r="C153" s="149" t="s">
        <v>236</v>
      </c>
      <c r="D153" s="149" t="s">
        <v>127</v>
      </c>
      <c r="E153" s="150" t="s">
        <v>237</v>
      </c>
      <c r="F153" s="151" t="s">
        <v>238</v>
      </c>
      <c r="G153" s="152" t="s">
        <v>229</v>
      </c>
      <c r="H153" s="153">
        <v>8</v>
      </c>
      <c r="I153" s="154"/>
      <c r="J153" s="155">
        <f>ROUND(I153*H153,2)</f>
        <v>0</v>
      </c>
      <c r="K153" s="156"/>
      <c r="L153" s="31"/>
      <c r="M153" s="157" t="s">
        <v>1</v>
      </c>
      <c r="N153" s="158" t="s">
        <v>45</v>
      </c>
      <c r="O153" s="59"/>
      <c r="P153" s="159">
        <f>O153*H153</f>
        <v>0</v>
      </c>
      <c r="Q153" s="159">
        <v>0</v>
      </c>
      <c r="R153" s="159">
        <f>Q153*H153</f>
        <v>0</v>
      </c>
      <c r="S153" s="159">
        <v>0</v>
      </c>
      <c r="T153" s="160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61" t="s">
        <v>87</v>
      </c>
      <c r="AT153" s="161" t="s">
        <v>127</v>
      </c>
      <c r="AU153" s="161" t="s">
        <v>132</v>
      </c>
      <c r="AY153" s="15" t="s">
        <v>125</v>
      </c>
      <c r="BE153" s="162">
        <f>IF(N153="základná",J153,0)</f>
        <v>0</v>
      </c>
      <c r="BF153" s="162">
        <f>IF(N153="znížená",J153,0)</f>
        <v>0</v>
      </c>
      <c r="BG153" s="162">
        <f>IF(N153="zákl. prenesená",J153,0)</f>
        <v>0</v>
      </c>
      <c r="BH153" s="162">
        <f>IF(N153="zníž. prenesená",J153,0)</f>
        <v>0</v>
      </c>
      <c r="BI153" s="162">
        <f>IF(N153="nulová",J153,0)</f>
        <v>0</v>
      </c>
      <c r="BJ153" s="15" t="s">
        <v>132</v>
      </c>
      <c r="BK153" s="162">
        <f>ROUND(I153*H153,2)</f>
        <v>0</v>
      </c>
      <c r="BL153" s="15" t="s">
        <v>87</v>
      </c>
      <c r="BM153" s="161" t="s">
        <v>239</v>
      </c>
    </row>
    <row r="154" spans="1:65" s="2" customFormat="1" ht="16.5" customHeight="1">
      <c r="A154" s="30"/>
      <c r="B154" s="148"/>
      <c r="C154" s="149" t="s">
        <v>240</v>
      </c>
      <c r="D154" s="149" t="s">
        <v>127</v>
      </c>
      <c r="E154" s="150" t="s">
        <v>241</v>
      </c>
      <c r="F154" s="151" t="s">
        <v>242</v>
      </c>
      <c r="G154" s="152" t="s">
        <v>229</v>
      </c>
      <c r="H154" s="153">
        <v>8</v>
      </c>
      <c r="I154" s="154"/>
      <c r="J154" s="155">
        <f>ROUND(I154*H154,2)</f>
        <v>0</v>
      </c>
      <c r="K154" s="156"/>
      <c r="L154" s="31"/>
      <c r="M154" s="157" t="s">
        <v>1</v>
      </c>
      <c r="N154" s="158" t="s">
        <v>45</v>
      </c>
      <c r="O154" s="59"/>
      <c r="P154" s="159">
        <f>O154*H154</f>
        <v>0</v>
      </c>
      <c r="Q154" s="159">
        <v>0</v>
      </c>
      <c r="R154" s="159">
        <f>Q154*H154</f>
        <v>0</v>
      </c>
      <c r="S154" s="159">
        <v>0</v>
      </c>
      <c r="T154" s="160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61" t="s">
        <v>87</v>
      </c>
      <c r="AT154" s="161" t="s">
        <v>127</v>
      </c>
      <c r="AU154" s="161" t="s">
        <v>132</v>
      </c>
      <c r="AY154" s="15" t="s">
        <v>125</v>
      </c>
      <c r="BE154" s="162">
        <f>IF(N154="základná",J154,0)</f>
        <v>0</v>
      </c>
      <c r="BF154" s="162">
        <f>IF(N154="znížená",J154,0)</f>
        <v>0</v>
      </c>
      <c r="BG154" s="162">
        <f>IF(N154="zákl. prenesená",J154,0)</f>
        <v>0</v>
      </c>
      <c r="BH154" s="162">
        <f>IF(N154="zníž. prenesená",J154,0)</f>
        <v>0</v>
      </c>
      <c r="BI154" s="162">
        <f>IF(N154="nulová",J154,0)</f>
        <v>0</v>
      </c>
      <c r="BJ154" s="15" t="s">
        <v>132</v>
      </c>
      <c r="BK154" s="162">
        <f>ROUND(I154*H154,2)</f>
        <v>0</v>
      </c>
      <c r="BL154" s="15" t="s">
        <v>87</v>
      </c>
      <c r="BM154" s="161" t="s">
        <v>243</v>
      </c>
    </row>
    <row r="155" spans="1:65" s="12" customFormat="1" ht="22.9" customHeight="1">
      <c r="B155" s="135"/>
      <c r="D155" s="136" t="s">
        <v>78</v>
      </c>
      <c r="E155" s="146" t="s">
        <v>244</v>
      </c>
      <c r="F155" s="146" t="s">
        <v>245</v>
      </c>
      <c r="I155" s="138"/>
      <c r="J155" s="147">
        <f>BK155</f>
        <v>0</v>
      </c>
      <c r="L155" s="135"/>
      <c r="M155" s="140"/>
      <c r="N155" s="141"/>
      <c r="O155" s="141"/>
      <c r="P155" s="142">
        <f>SUM(P156:P157)</f>
        <v>0</v>
      </c>
      <c r="Q155" s="141"/>
      <c r="R155" s="142">
        <f>SUM(R156:R157)</f>
        <v>0</v>
      </c>
      <c r="S155" s="141"/>
      <c r="T155" s="143">
        <f>SUM(T156:T157)</f>
        <v>0</v>
      </c>
      <c r="AR155" s="136" t="s">
        <v>150</v>
      </c>
      <c r="AT155" s="144" t="s">
        <v>78</v>
      </c>
      <c r="AU155" s="144" t="s">
        <v>87</v>
      </c>
      <c r="AY155" s="136" t="s">
        <v>125</v>
      </c>
      <c r="BK155" s="145">
        <f>SUM(BK156:BK157)</f>
        <v>0</v>
      </c>
    </row>
    <row r="156" spans="1:65" s="2" customFormat="1" ht="44.25" customHeight="1">
      <c r="A156" s="30"/>
      <c r="B156" s="148"/>
      <c r="C156" s="149" t="s">
        <v>246</v>
      </c>
      <c r="D156" s="149" t="s">
        <v>127</v>
      </c>
      <c r="E156" s="150" t="s">
        <v>247</v>
      </c>
      <c r="F156" s="151" t="s">
        <v>248</v>
      </c>
      <c r="G156" s="152" t="s">
        <v>249</v>
      </c>
      <c r="H156" s="153">
        <v>240</v>
      </c>
      <c r="I156" s="154"/>
      <c r="J156" s="155">
        <f>ROUND(I156*H156,2)</f>
        <v>0</v>
      </c>
      <c r="K156" s="156"/>
      <c r="L156" s="31"/>
      <c r="M156" s="157" t="s">
        <v>1</v>
      </c>
      <c r="N156" s="158" t="s">
        <v>45</v>
      </c>
      <c r="O156" s="59"/>
      <c r="P156" s="159">
        <f>O156*H156</f>
        <v>0</v>
      </c>
      <c r="Q156" s="159">
        <v>0</v>
      </c>
      <c r="R156" s="159">
        <f>Q156*H156</f>
        <v>0</v>
      </c>
      <c r="S156" s="159">
        <v>0</v>
      </c>
      <c r="T156" s="160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61" t="s">
        <v>250</v>
      </c>
      <c r="AT156" s="161" t="s">
        <v>127</v>
      </c>
      <c r="AU156" s="161" t="s">
        <v>132</v>
      </c>
      <c r="AY156" s="15" t="s">
        <v>125</v>
      </c>
      <c r="BE156" s="162">
        <f>IF(N156="základná",J156,0)</f>
        <v>0</v>
      </c>
      <c r="BF156" s="162">
        <f>IF(N156="znížená",J156,0)</f>
        <v>0</v>
      </c>
      <c r="BG156" s="162">
        <f>IF(N156="zákl. prenesená",J156,0)</f>
        <v>0</v>
      </c>
      <c r="BH156" s="162">
        <f>IF(N156="zníž. prenesená",J156,0)</f>
        <v>0</v>
      </c>
      <c r="BI156" s="162">
        <f>IF(N156="nulová",J156,0)</f>
        <v>0</v>
      </c>
      <c r="BJ156" s="15" t="s">
        <v>132</v>
      </c>
      <c r="BK156" s="162">
        <f>ROUND(I156*H156,2)</f>
        <v>0</v>
      </c>
      <c r="BL156" s="15" t="s">
        <v>250</v>
      </c>
      <c r="BM156" s="161" t="s">
        <v>251</v>
      </c>
    </row>
    <row r="157" spans="1:65" s="2" customFormat="1" ht="24.2" customHeight="1">
      <c r="A157" s="30"/>
      <c r="B157" s="148"/>
      <c r="C157" s="149" t="s">
        <v>252</v>
      </c>
      <c r="D157" s="149" t="s">
        <v>127</v>
      </c>
      <c r="E157" s="150" t="s">
        <v>253</v>
      </c>
      <c r="F157" s="151" t="s">
        <v>254</v>
      </c>
      <c r="G157" s="152" t="s">
        <v>249</v>
      </c>
      <c r="H157" s="153">
        <v>240</v>
      </c>
      <c r="I157" s="154"/>
      <c r="J157" s="155">
        <f>ROUND(I157*H157,2)</f>
        <v>0</v>
      </c>
      <c r="K157" s="156"/>
      <c r="L157" s="31"/>
      <c r="M157" s="157" t="s">
        <v>1</v>
      </c>
      <c r="N157" s="158" t="s">
        <v>45</v>
      </c>
      <c r="O157" s="59"/>
      <c r="P157" s="159">
        <f>O157*H157</f>
        <v>0</v>
      </c>
      <c r="Q157" s="159">
        <v>0</v>
      </c>
      <c r="R157" s="159">
        <f>Q157*H157</f>
        <v>0</v>
      </c>
      <c r="S157" s="159">
        <v>0</v>
      </c>
      <c r="T157" s="160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61" t="s">
        <v>250</v>
      </c>
      <c r="AT157" s="161" t="s">
        <v>127</v>
      </c>
      <c r="AU157" s="161" t="s">
        <v>132</v>
      </c>
      <c r="AY157" s="15" t="s">
        <v>125</v>
      </c>
      <c r="BE157" s="162">
        <f>IF(N157="základná",J157,0)</f>
        <v>0</v>
      </c>
      <c r="BF157" s="162">
        <f>IF(N157="znížená",J157,0)</f>
        <v>0</v>
      </c>
      <c r="BG157" s="162">
        <f>IF(N157="zákl. prenesená",J157,0)</f>
        <v>0</v>
      </c>
      <c r="BH157" s="162">
        <f>IF(N157="zníž. prenesená",J157,0)</f>
        <v>0</v>
      </c>
      <c r="BI157" s="162">
        <f>IF(N157="nulová",J157,0)</f>
        <v>0</v>
      </c>
      <c r="BJ157" s="15" t="s">
        <v>132</v>
      </c>
      <c r="BK157" s="162">
        <f>ROUND(I157*H157,2)</f>
        <v>0</v>
      </c>
      <c r="BL157" s="15" t="s">
        <v>250</v>
      </c>
      <c r="BM157" s="161" t="s">
        <v>255</v>
      </c>
    </row>
    <row r="158" spans="1:65" s="12" customFormat="1" ht="25.9" customHeight="1">
      <c r="B158" s="135"/>
      <c r="D158" s="136" t="s">
        <v>78</v>
      </c>
      <c r="E158" s="137" t="s">
        <v>143</v>
      </c>
      <c r="F158" s="137" t="s">
        <v>256</v>
      </c>
      <c r="I158" s="138"/>
      <c r="J158" s="139">
        <f>BK158</f>
        <v>0</v>
      </c>
      <c r="L158" s="135"/>
      <c r="M158" s="140"/>
      <c r="N158" s="141"/>
      <c r="O158" s="141"/>
      <c r="P158" s="142">
        <f>P159</f>
        <v>0</v>
      </c>
      <c r="Q158" s="141"/>
      <c r="R158" s="142">
        <f>R159</f>
        <v>1.9190600000000002</v>
      </c>
      <c r="S158" s="141"/>
      <c r="T158" s="143">
        <f>T159</f>
        <v>0</v>
      </c>
      <c r="AR158" s="136" t="s">
        <v>138</v>
      </c>
      <c r="AT158" s="144" t="s">
        <v>78</v>
      </c>
      <c r="AU158" s="144" t="s">
        <v>79</v>
      </c>
      <c r="AY158" s="136" t="s">
        <v>125</v>
      </c>
      <c r="BK158" s="145">
        <f>BK159</f>
        <v>0</v>
      </c>
    </row>
    <row r="159" spans="1:65" s="12" customFormat="1" ht="22.9" customHeight="1">
      <c r="B159" s="135"/>
      <c r="D159" s="136" t="s">
        <v>78</v>
      </c>
      <c r="E159" s="146" t="s">
        <v>257</v>
      </c>
      <c r="F159" s="146" t="s">
        <v>258</v>
      </c>
      <c r="I159" s="138"/>
      <c r="J159" s="147">
        <f>BK159</f>
        <v>0</v>
      </c>
      <c r="L159" s="135"/>
      <c r="M159" s="140"/>
      <c r="N159" s="141"/>
      <c r="O159" s="141"/>
      <c r="P159" s="142">
        <f>SUM(P160:P186)</f>
        <v>0</v>
      </c>
      <c r="Q159" s="141"/>
      <c r="R159" s="142">
        <f>SUM(R160:R186)</f>
        <v>1.9190600000000002</v>
      </c>
      <c r="S159" s="141"/>
      <c r="T159" s="143">
        <f>SUM(T160:T186)</f>
        <v>0</v>
      </c>
      <c r="AR159" s="136" t="s">
        <v>138</v>
      </c>
      <c r="AT159" s="144" t="s">
        <v>78</v>
      </c>
      <c r="AU159" s="144" t="s">
        <v>87</v>
      </c>
      <c r="AY159" s="136" t="s">
        <v>125</v>
      </c>
      <c r="BK159" s="145">
        <f>SUM(BK160:BK186)</f>
        <v>0</v>
      </c>
    </row>
    <row r="160" spans="1:65" s="2" customFormat="1" ht="24.2" customHeight="1">
      <c r="A160" s="30"/>
      <c r="B160" s="148"/>
      <c r="C160" s="149" t="s">
        <v>259</v>
      </c>
      <c r="D160" s="149" t="s">
        <v>127</v>
      </c>
      <c r="E160" s="150" t="s">
        <v>260</v>
      </c>
      <c r="F160" s="151" t="s">
        <v>261</v>
      </c>
      <c r="G160" s="152" t="s">
        <v>215</v>
      </c>
      <c r="H160" s="153">
        <v>6</v>
      </c>
      <c r="I160" s="154"/>
      <c r="J160" s="155">
        <f t="shared" ref="J160:J178" si="20">ROUND(I160*H160,2)</f>
        <v>0</v>
      </c>
      <c r="K160" s="156"/>
      <c r="L160" s="31"/>
      <c r="M160" s="157" t="s">
        <v>1</v>
      </c>
      <c r="N160" s="158" t="s">
        <v>45</v>
      </c>
      <c r="O160" s="59"/>
      <c r="P160" s="159">
        <f t="shared" ref="P160:P178" si="21">O160*H160</f>
        <v>0</v>
      </c>
      <c r="Q160" s="159">
        <v>0</v>
      </c>
      <c r="R160" s="159">
        <f t="shared" ref="R160:R178" si="22">Q160*H160</f>
        <v>0</v>
      </c>
      <c r="S160" s="159">
        <v>0</v>
      </c>
      <c r="T160" s="160">
        <f t="shared" ref="T160:T178" si="23"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61" t="s">
        <v>87</v>
      </c>
      <c r="AT160" s="161" t="s">
        <v>127</v>
      </c>
      <c r="AU160" s="161" t="s">
        <v>132</v>
      </c>
      <c r="AY160" s="15" t="s">
        <v>125</v>
      </c>
      <c r="BE160" s="162">
        <f t="shared" ref="BE160:BE178" si="24">IF(N160="základná",J160,0)</f>
        <v>0</v>
      </c>
      <c r="BF160" s="162">
        <f t="shared" ref="BF160:BF178" si="25">IF(N160="znížená",J160,0)</f>
        <v>0</v>
      </c>
      <c r="BG160" s="162">
        <f t="shared" ref="BG160:BG178" si="26">IF(N160="zákl. prenesená",J160,0)</f>
        <v>0</v>
      </c>
      <c r="BH160" s="162">
        <f t="shared" ref="BH160:BH178" si="27">IF(N160="zníž. prenesená",J160,0)</f>
        <v>0</v>
      </c>
      <c r="BI160" s="162">
        <f t="shared" ref="BI160:BI178" si="28">IF(N160="nulová",J160,0)</f>
        <v>0</v>
      </c>
      <c r="BJ160" s="15" t="s">
        <v>132</v>
      </c>
      <c r="BK160" s="162">
        <f t="shared" ref="BK160:BK178" si="29">ROUND(I160*H160,2)</f>
        <v>0</v>
      </c>
      <c r="BL160" s="15" t="s">
        <v>87</v>
      </c>
      <c r="BM160" s="161" t="s">
        <v>262</v>
      </c>
    </row>
    <row r="161" spans="1:65" s="2" customFormat="1" ht="24.2" customHeight="1">
      <c r="A161" s="30"/>
      <c r="B161" s="148"/>
      <c r="C161" s="163" t="s">
        <v>263</v>
      </c>
      <c r="D161" s="163" t="s">
        <v>143</v>
      </c>
      <c r="E161" s="164" t="s">
        <v>264</v>
      </c>
      <c r="F161" s="165" t="s">
        <v>265</v>
      </c>
      <c r="G161" s="166" t="s">
        <v>215</v>
      </c>
      <c r="H161" s="167">
        <v>6</v>
      </c>
      <c r="I161" s="168"/>
      <c r="J161" s="169">
        <f t="shared" si="20"/>
        <v>0</v>
      </c>
      <c r="K161" s="170"/>
      <c r="L161" s="171"/>
      <c r="M161" s="172" t="s">
        <v>1</v>
      </c>
      <c r="N161" s="173" t="s">
        <v>45</v>
      </c>
      <c r="O161" s="59"/>
      <c r="P161" s="159">
        <f t="shared" si="21"/>
        <v>0</v>
      </c>
      <c r="Q161" s="159">
        <v>1.8000000000000001E-4</v>
      </c>
      <c r="R161" s="159">
        <f t="shared" si="22"/>
        <v>1.08E-3</v>
      </c>
      <c r="S161" s="159">
        <v>0</v>
      </c>
      <c r="T161" s="160">
        <f t="shared" si="2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61" t="s">
        <v>191</v>
      </c>
      <c r="AT161" s="161" t="s">
        <v>143</v>
      </c>
      <c r="AU161" s="161" t="s">
        <v>132</v>
      </c>
      <c r="AY161" s="15" t="s">
        <v>125</v>
      </c>
      <c r="BE161" s="162">
        <f t="shared" si="24"/>
        <v>0</v>
      </c>
      <c r="BF161" s="162">
        <f t="shared" si="25"/>
        <v>0</v>
      </c>
      <c r="BG161" s="162">
        <f t="shared" si="26"/>
        <v>0</v>
      </c>
      <c r="BH161" s="162">
        <f t="shared" si="27"/>
        <v>0</v>
      </c>
      <c r="BI161" s="162">
        <f t="shared" si="28"/>
        <v>0</v>
      </c>
      <c r="BJ161" s="15" t="s">
        <v>132</v>
      </c>
      <c r="BK161" s="162">
        <f t="shared" si="29"/>
        <v>0</v>
      </c>
      <c r="BL161" s="15" t="s">
        <v>191</v>
      </c>
      <c r="BM161" s="161" t="s">
        <v>266</v>
      </c>
    </row>
    <row r="162" spans="1:65" s="2" customFormat="1" ht="24.2" customHeight="1">
      <c r="A162" s="30"/>
      <c r="B162" s="148"/>
      <c r="C162" s="149" t="s">
        <v>267</v>
      </c>
      <c r="D162" s="149" t="s">
        <v>127</v>
      </c>
      <c r="E162" s="150" t="s">
        <v>268</v>
      </c>
      <c r="F162" s="151" t="s">
        <v>269</v>
      </c>
      <c r="G162" s="152" t="s">
        <v>215</v>
      </c>
      <c r="H162" s="153">
        <v>12</v>
      </c>
      <c r="I162" s="154"/>
      <c r="J162" s="155">
        <f t="shared" si="20"/>
        <v>0</v>
      </c>
      <c r="K162" s="156"/>
      <c r="L162" s="31"/>
      <c r="M162" s="157" t="s">
        <v>1</v>
      </c>
      <c r="N162" s="158" t="s">
        <v>45</v>
      </c>
      <c r="O162" s="59"/>
      <c r="P162" s="159">
        <f t="shared" si="21"/>
        <v>0</v>
      </c>
      <c r="Q162" s="159">
        <v>0</v>
      </c>
      <c r="R162" s="159">
        <f t="shared" si="22"/>
        <v>0</v>
      </c>
      <c r="S162" s="159">
        <v>0</v>
      </c>
      <c r="T162" s="160">
        <f t="shared" si="2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61" t="s">
        <v>170</v>
      </c>
      <c r="AT162" s="161" t="s">
        <v>127</v>
      </c>
      <c r="AU162" s="161" t="s">
        <v>132</v>
      </c>
      <c r="AY162" s="15" t="s">
        <v>125</v>
      </c>
      <c r="BE162" s="162">
        <f t="shared" si="24"/>
        <v>0</v>
      </c>
      <c r="BF162" s="162">
        <f t="shared" si="25"/>
        <v>0</v>
      </c>
      <c r="BG162" s="162">
        <f t="shared" si="26"/>
        <v>0</v>
      </c>
      <c r="BH162" s="162">
        <f t="shared" si="27"/>
        <v>0</v>
      </c>
      <c r="BI162" s="162">
        <f t="shared" si="28"/>
        <v>0</v>
      </c>
      <c r="BJ162" s="15" t="s">
        <v>132</v>
      </c>
      <c r="BK162" s="162">
        <f t="shared" si="29"/>
        <v>0</v>
      </c>
      <c r="BL162" s="15" t="s">
        <v>170</v>
      </c>
      <c r="BM162" s="161" t="s">
        <v>270</v>
      </c>
    </row>
    <row r="163" spans="1:65" s="2" customFormat="1" ht="16.5" customHeight="1">
      <c r="A163" s="30"/>
      <c r="B163" s="148"/>
      <c r="C163" s="163" t="s">
        <v>271</v>
      </c>
      <c r="D163" s="163" t="s">
        <v>143</v>
      </c>
      <c r="E163" s="164" t="s">
        <v>272</v>
      </c>
      <c r="F163" s="165" t="s">
        <v>273</v>
      </c>
      <c r="G163" s="166" t="s">
        <v>215</v>
      </c>
      <c r="H163" s="167">
        <v>12</v>
      </c>
      <c r="I163" s="168"/>
      <c r="J163" s="169">
        <f t="shared" si="20"/>
        <v>0</v>
      </c>
      <c r="K163" s="170"/>
      <c r="L163" s="171"/>
      <c r="M163" s="172" t="s">
        <v>1</v>
      </c>
      <c r="N163" s="173" t="s">
        <v>45</v>
      </c>
      <c r="O163" s="59"/>
      <c r="P163" s="159">
        <f t="shared" si="21"/>
        <v>0</v>
      </c>
      <c r="Q163" s="159">
        <v>2.7E-4</v>
      </c>
      <c r="R163" s="159">
        <f t="shared" si="22"/>
        <v>3.2399999999999998E-3</v>
      </c>
      <c r="S163" s="159">
        <v>0</v>
      </c>
      <c r="T163" s="160">
        <f t="shared" si="2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61" t="s">
        <v>191</v>
      </c>
      <c r="AT163" s="161" t="s">
        <v>143</v>
      </c>
      <c r="AU163" s="161" t="s">
        <v>132</v>
      </c>
      <c r="AY163" s="15" t="s">
        <v>125</v>
      </c>
      <c r="BE163" s="162">
        <f t="shared" si="24"/>
        <v>0</v>
      </c>
      <c r="BF163" s="162">
        <f t="shared" si="25"/>
        <v>0</v>
      </c>
      <c r="BG163" s="162">
        <f t="shared" si="26"/>
        <v>0</v>
      </c>
      <c r="BH163" s="162">
        <f t="shared" si="27"/>
        <v>0</v>
      </c>
      <c r="BI163" s="162">
        <f t="shared" si="28"/>
        <v>0</v>
      </c>
      <c r="BJ163" s="15" t="s">
        <v>132</v>
      </c>
      <c r="BK163" s="162">
        <f t="shared" si="29"/>
        <v>0</v>
      </c>
      <c r="BL163" s="15" t="s">
        <v>191</v>
      </c>
      <c r="BM163" s="161" t="s">
        <v>274</v>
      </c>
    </row>
    <row r="164" spans="1:65" s="2" customFormat="1" ht="37.9" customHeight="1">
      <c r="A164" s="30"/>
      <c r="B164" s="148"/>
      <c r="C164" s="149" t="s">
        <v>275</v>
      </c>
      <c r="D164" s="149" t="s">
        <v>127</v>
      </c>
      <c r="E164" s="150" t="s">
        <v>276</v>
      </c>
      <c r="F164" s="151" t="s">
        <v>277</v>
      </c>
      <c r="G164" s="152" t="s">
        <v>215</v>
      </c>
      <c r="H164" s="153">
        <v>3</v>
      </c>
      <c r="I164" s="154"/>
      <c r="J164" s="155">
        <f t="shared" si="20"/>
        <v>0</v>
      </c>
      <c r="K164" s="156"/>
      <c r="L164" s="31"/>
      <c r="M164" s="157" t="s">
        <v>1</v>
      </c>
      <c r="N164" s="158" t="s">
        <v>45</v>
      </c>
      <c r="O164" s="59"/>
      <c r="P164" s="159">
        <f t="shared" si="21"/>
        <v>0</v>
      </c>
      <c r="Q164" s="159">
        <v>0</v>
      </c>
      <c r="R164" s="159">
        <f t="shared" si="22"/>
        <v>0</v>
      </c>
      <c r="S164" s="159">
        <v>0</v>
      </c>
      <c r="T164" s="160">
        <f t="shared" si="2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61" t="s">
        <v>170</v>
      </c>
      <c r="AT164" s="161" t="s">
        <v>127</v>
      </c>
      <c r="AU164" s="161" t="s">
        <v>132</v>
      </c>
      <c r="AY164" s="15" t="s">
        <v>125</v>
      </c>
      <c r="BE164" s="162">
        <f t="shared" si="24"/>
        <v>0</v>
      </c>
      <c r="BF164" s="162">
        <f t="shared" si="25"/>
        <v>0</v>
      </c>
      <c r="BG164" s="162">
        <f t="shared" si="26"/>
        <v>0</v>
      </c>
      <c r="BH164" s="162">
        <f t="shared" si="27"/>
        <v>0</v>
      </c>
      <c r="BI164" s="162">
        <f t="shared" si="28"/>
        <v>0</v>
      </c>
      <c r="BJ164" s="15" t="s">
        <v>132</v>
      </c>
      <c r="BK164" s="162">
        <f t="shared" si="29"/>
        <v>0</v>
      </c>
      <c r="BL164" s="15" t="s">
        <v>170</v>
      </c>
      <c r="BM164" s="161" t="s">
        <v>278</v>
      </c>
    </row>
    <row r="165" spans="1:65" s="2" customFormat="1" ht="24.2" customHeight="1">
      <c r="A165" s="30"/>
      <c r="B165" s="148"/>
      <c r="C165" s="163" t="s">
        <v>279</v>
      </c>
      <c r="D165" s="163" t="s">
        <v>143</v>
      </c>
      <c r="E165" s="164" t="s">
        <v>280</v>
      </c>
      <c r="F165" s="165" t="s">
        <v>281</v>
      </c>
      <c r="G165" s="166" t="s">
        <v>215</v>
      </c>
      <c r="H165" s="167">
        <v>3</v>
      </c>
      <c r="I165" s="168"/>
      <c r="J165" s="169">
        <f t="shared" si="20"/>
        <v>0</v>
      </c>
      <c r="K165" s="170"/>
      <c r="L165" s="171"/>
      <c r="M165" s="172" t="s">
        <v>1</v>
      </c>
      <c r="N165" s="173" t="s">
        <v>45</v>
      </c>
      <c r="O165" s="59"/>
      <c r="P165" s="159">
        <f t="shared" si="21"/>
        <v>0</v>
      </c>
      <c r="Q165" s="159">
        <v>2E-3</v>
      </c>
      <c r="R165" s="159">
        <f t="shared" si="22"/>
        <v>6.0000000000000001E-3</v>
      </c>
      <c r="S165" s="159">
        <v>0</v>
      </c>
      <c r="T165" s="160">
        <f t="shared" si="2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61" t="s">
        <v>191</v>
      </c>
      <c r="AT165" s="161" t="s">
        <v>143</v>
      </c>
      <c r="AU165" s="161" t="s">
        <v>132</v>
      </c>
      <c r="AY165" s="15" t="s">
        <v>125</v>
      </c>
      <c r="BE165" s="162">
        <f t="shared" si="24"/>
        <v>0</v>
      </c>
      <c r="BF165" s="162">
        <f t="shared" si="25"/>
        <v>0</v>
      </c>
      <c r="BG165" s="162">
        <f t="shared" si="26"/>
        <v>0</v>
      </c>
      <c r="BH165" s="162">
        <f t="shared" si="27"/>
        <v>0</v>
      </c>
      <c r="BI165" s="162">
        <f t="shared" si="28"/>
        <v>0</v>
      </c>
      <c r="BJ165" s="15" t="s">
        <v>132</v>
      </c>
      <c r="BK165" s="162">
        <f t="shared" si="29"/>
        <v>0</v>
      </c>
      <c r="BL165" s="15" t="s">
        <v>191</v>
      </c>
      <c r="BM165" s="161" t="s">
        <v>282</v>
      </c>
    </row>
    <row r="166" spans="1:65" s="2" customFormat="1" ht="37.9" customHeight="1">
      <c r="A166" s="30"/>
      <c r="B166" s="148"/>
      <c r="C166" s="149" t="s">
        <v>283</v>
      </c>
      <c r="D166" s="149" t="s">
        <v>127</v>
      </c>
      <c r="E166" s="150" t="s">
        <v>284</v>
      </c>
      <c r="F166" s="151" t="s">
        <v>285</v>
      </c>
      <c r="G166" s="152" t="s">
        <v>215</v>
      </c>
      <c r="H166" s="153">
        <v>6</v>
      </c>
      <c r="I166" s="154"/>
      <c r="J166" s="155">
        <f t="shared" si="20"/>
        <v>0</v>
      </c>
      <c r="K166" s="156"/>
      <c r="L166" s="31"/>
      <c r="M166" s="157" t="s">
        <v>1</v>
      </c>
      <c r="N166" s="158" t="s">
        <v>45</v>
      </c>
      <c r="O166" s="59"/>
      <c r="P166" s="159">
        <f t="shared" si="21"/>
        <v>0</v>
      </c>
      <c r="Q166" s="159">
        <v>0</v>
      </c>
      <c r="R166" s="159">
        <f t="shared" si="22"/>
        <v>0</v>
      </c>
      <c r="S166" s="159">
        <v>0</v>
      </c>
      <c r="T166" s="160">
        <f t="shared" si="2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61" t="s">
        <v>170</v>
      </c>
      <c r="AT166" s="161" t="s">
        <v>127</v>
      </c>
      <c r="AU166" s="161" t="s">
        <v>132</v>
      </c>
      <c r="AY166" s="15" t="s">
        <v>125</v>
      </c>
      <c r="BE166" s="162">
        <f t="shared" si="24"/>
        <v>0</v>
      </c>
      <c r="BF166" s="162">
        <f t="shared" si="25"/>
        <v>0</v>
      </c>
      <c r="BG166" s="162">
        <f t="shared" si="26"/>
        <v>0</v>
      </c>
      <c r="BH166" s="162">
        <f t="shared" si="27"/>
        <v>0</v>
      </c>
      <c r="BI166" s="162">
        <f t="shared" si="28"/>
        <v>0</v>
      </c>
      <c r="BJ166" s="15" t="s">
        <v>132</v>
      </c>
      <c r="BK166" s="162">
        <f t="shared" si="29"/>
        <v>0</v>
      </c>
      <c r="BL166" s="15" t="s">
        <v>170</v>
      </c>
      <c r="BM166" s="161" t="s">
        <v>286</v>
      </c>
    </row>
    <row r="167" spans="1:65" s="2" customFormat="1" ht="24.2" customHeight="1">
      <c r="A167" s="30"/>
      <c r="B167" s="148"/>
      <c r="C167" s="163" t="s">
        <v>287</v>
      </c>
      <c r="D167" s="163" t="s">
        <v>143</v>
      </c>
      <c r="E167" s="164" t="s">
        <v>288</v>
      </c>
      <c r="F167" s="165" t="s">
        <v>289</v>
      </c>
      <c r="G167" s="166" t="s">
        <v>215</v>
      </c>
      <c r="H167" s="167">
        <v>6</v>
      </c>
      <c r="I167" s="168"/>
      <c r="J167" s="169">
        <f t="shared" si="20"/>
        <v>0</v>
      </c>
      <c r="K167" s="170"/>
      <c r="L167" s="171"/>
      <c r="M167" s="172" t="s">
        <v>1</v>
      </c>
      <c r="N167" s="173" t="s">
        <v>45</v>
      </c>
      <c r="O167" s="59"/>
      <c r="P167" s="159">
        <f t="shared" si="21"/>
        <v>0</v>
      </c>
      <c r="Q167" s="159">
        <v>1E-3</v>
      </c>
      <c r="R167" s="159">
        <f t="shared" si="22"/>
        <v>6.0000000000000001E-3</v>
      </c>
      <c r="S167" s="159">
        <v>0</v>
      </c>
      <c r="T167" s="160">
        <f t="shared" si="2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61" t="s">
        <v>191</v>
      </c>
      <c r="AT167" s="161" t="s">
        <v>143</v>
      </c>
      <c r="AU167" s="161" t="s">
        <v>132</v>
      </c>
      <c r="AY167" s="15" t="s">
        <v>125</v>
      </c>
      <c r="BE167" s="162">
        <f t="shared" si="24"/>
        <v>0</v>
      </c>
      <c r="BF167" s="162">
        <f t="shared" si="25"/>
        <v>0</v>
      </c>
      <c r="BG167" s="162">
        <f t="shared" si="26"/>
        <v>0</v>
      </c>
      <c r="BH167" s="162">
        <f t="shared" si="27"/>
        <v>0</v>
      </c>
      <c r="BI167" s="162">
        <f t="shared" si="28"/>
        <v>0</v>
      </c>
      <c r="BJ167" s="15" t="s">
        <v>132</v>
      </c>
      <c r="BK167" s="162">
        <f t="shared" si="29"/>
        <v>0</v>
      </c>
      <c r="BL167" s="15" t="s">
        <v>191</v>
      </c>
      <c r="BM167" s="161" t="s">
        <v>290</v>
      </c>
    </row>
    <row r="168" spans="1:65" s="2" customFormat="1" ht="16.5" customHeight="1">
      <c r="A168" s="30"/>
      <c r="B168" s="148"/>
      <c r="C168" s="149" t="s">
        <v>291</v>
      </c>
      <c r="D168" s="149" t="s">
        <v>127</v>
      </c>
      <c r="E168" s="150" t="s">
        <v>292</v>
      </c>
      <c r="F168" s="151" t="s">
        <v>293</v>
      </c>
      <c r="G168" s="152" t="s">
        <v>215</v>
      </c>
      <c r="H168" s="153">
        <v>6</v>
      </c>
      <c r="I168" s="154"/>
      <c r="J168" s="155">
        <f t="shared" si="20"/>
        <v>0</v>
      </c>
      <c r="K168" s="156"/>
      <c r="L168" s="31"/>
      <c r="M168" s="157" t="s">
        <v>1</v>
      </c>
      <c r="N168" s="158" t="s">
        <v>45</v>
      </c>
      <c r="O168" s="59"/>
      <c r="P168" s="159">
        <f t="shared" si="21"/>
        <v>0</v>
      </c>
      <c r="Q168" s="159">
        <v>0</v>
      </c>
      <c r="R168" s="159">
        <f t="shared" si="22"/>
        <v>0</v>
      </c>
      <c r="S168" s="159">
        <v>0</v>
      </c>
      <c r="T168" s="160">
        <f t="shared" si="2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61" t="s">
        <v>170</v>
      </c>
      <c r="AT168" s="161" t="s">
        <v>127</v>
      </c>
      <c r="AU168" s="161" t="s">
        <v>132</v>
      </c>
      <c r="AY168" s="15" t="s">
        <v>125</v>
      </c>
      <c r="BE168" s="162">
        <f t="shared" si="24"/>
        <v>0</v>
      </c>
      <c r="BF168" s="162">
        <f t="shared" si="25"/>
        <v>0</v>
      </c>
      <c r="BG168" s="162">
        <f t="shared" si="26"/>
        <v>0</v>
      </c>
      <c r="BH168" s="162">
        <f t="shared" si="27"/>
        <v>0</v>
      </c>
      <c r="BI168" s="162">
        <f t="shared" si="28"/>
        <v>0</v>
      </c>
      <c r="BJ168" s="15" t="s">
        <v>132</v>
      </c>
      <c r="BK168" s="162">
        <f t="shared" si="29"/>
        <v>0</v>
      </c>
      <c r="BL168" s="15" t="s">
        <v>170</v>
      </c>
      <c r="BM168" s="161" t="s">
        <v>294</v>
      </c>
    </row>
    <row r="169" spans="1:65" s="2" customFormat="1" ht="24.2" customHeight="1">
      <c r="A169" s="30"/>
      <c r="B169" s="148"/>
      <c r="C169" s="163" t="s">
        <v>295</v>
      </c>
      <c r="D169" s="163" t="s">
        <v>143</v>
      </c>
      <c r="E169" s="164" t="s">
        <v>296</v>
      </c>
      <c r="F169" s="165" t="s">
        <v>297</v>
      </c>
      <c r="G169" s="166" t="s">
        <v>215</v>
      </c>
      <c r="H169" s="167">
        <v>6</v>
      </c>
      <c r="I169" s="168"/>
      <c r="J169" s="169">
        <f t="shared" si="20"/>
        <v>0</v>
      </c>
      <c r="K169" s="170"/>
      <c r="L169" s="171"/>
      <c r="M169" s="172" t="s">
        <v>1</v>
      </c>
      <c r="N169" s="173" t="s">
        <v>45</v>
      </c>
      <c r="O169" s="59"/>
      <c r="P169" s="159">
        <f t="shared" si="21"/>
        <v>0</v>
      </c>
      <c r="Q169" s="159">
        <v>3.5000000000000001E-3</v>
      </c>
      <c r="R169" s="159">
        <f t="shared" si="22"/>
        <v>2.1000000000000001E-2</v>
      </c>
      <c r="S169" s="159">
        <v>0</v>
      </c>
      <c r="T169" s="160">
        <f t="shared" si="2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61" t="s">
        <v>191</v>
      </c>
      <c r="AT169" s="161" t="s">
        <v>143</v>
      </c>
      <c r="AU169" s="161" t="s">
        <v>132</v>
      </c>
      <c r="AY169" s="15" t="s">
        <v>125</v>
      </c>
      <c r="BE169" s="162">
        <f t="shared" si="24"/>
        <v>0</v>
      </c>
      <c r="BF169" s="162">
        <f t="shared" si="25"/>
        <v>0</v>
      </c>
      <c r="BG169" s="162">
        <f t="shared" si="26"/>
        <v>0</v>
      </c>
      <c r="BH169" s="162">
        <f t="shared" si="27"/>
        <v>0</v>
      </c>
      <c r="BI169" s="162">
        <f t="shared" si="28"/>
        <v>0</v>
      </c>
      <c r="BJ169" s="15" t="s">
        <v>132</v>
      </c>
      <c r="BK169" s="162">
        <f t="shared" si="29"/>
        <v>0</v>
      </c>
      <c r="BL169" s="15" t="s">
        <v>191</v>
      </c>
      <c r="BM169" s="161" t="s">
        <v>298</v>
      </c>
    </row>
    <row r="170" spans="1:65" s="2" customFormat="1" ht="16.5" customHeight="1">
      <c r="A170" s="30"/>
      <c r="B170" s="148"/>
      <c r="C170" s="149" t="s">
        <v>299</v>
      </c>
      <c r="D170" s="149" t="s">
        <v>127</v>
      </c>
      <c r="E170" s="150" t="s">
        <v>300</v>
      </c>
      <c r="F170" s="151" t="s">
        <v>301</v>
      </c>
      <c r="G170" s="152" t="s">
        <v>215</v>
      </c>
      <c r="H170" s="153">
        <v>6</v>
      </c>
      <c r="I170" s="154"/>
      <c r="J170" s="155">
        <f t="shared" si="20"/>
        <v>0</v>
      </c>
      <c r="K170" s="156"/>
      <c r="L170" s="31"/>
      <c r="M170" s="157" t="s">
        <v>1</v>
      </c>
      <c r="N170" s="158" t="s">
        <v>45</v>
      </c>
      <c r="O170" s="59"/>
      <c r="P170" s="159">
        <f t="shared" si="21"/>
        <v>0</v>
      </c>
      <c r="Q170" s="159">
        <v>0</v>
      </c>
      <c r="R170" s="159">
        <f t="shared" si="22"/>
        <v>0</v>
      </c>
      <c r="S170" s="159">
        <v>0</v>
      </c>
      <c r="T170" s="160">
        <f t="shared" si="2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61" t="s">
        <v>170</v>
      </c>
      <c r="AT170" s="161" t="s">
        <v>127</v>
      </c>
      <c r="AU170" s="161" t="s">
        <v>132</v>
      </c>
      <c r="AY170" s="15" t="s">
        <v>125</v>
      </c>
      <c r="BE170" s="162">
        <f t="shared" si="24"/>
        <v>0</v>
      </c>
      <c r="BF170" s="162">
        <f t="shared" si="25"/>
        <v>0</v>
      </c>
      <c r="BG170" s="162">
        <f t="shared" si="26"/>
        <v>0</v>
      </c>
      <c r="BH170" s="162">
        <f t="shared" si="27"/>
        <v>0</v>
      </c>
      <c r="BI170" s="162">
        <f t="shared" si="28"/>
        <v>0</v>
      </c>
      <c r="BJ170" s="15" t="s">
        <v>132</v>
      </c>
      <c r="BK170" s="162">
        <f t="shared" si="29"/>
        <v>0</v>
      </c>
      <c r="BL170" s="15" t="s">
        <v>170</v>
      </c>
      <c r="BM170" s="161" t="s">
        <v>302</v>
      </c>
    </row>
    <row r="171" spans="1:65" s="2" customFormat="1" ht="24.2" customHeight="1">
      <c r="A171" s="30"/>
      <c r="B171" s="148"/>
      <c r="C171" s="163" t="s">
        <v>303</v>
      </c>
      <c r="D171" s="163" t="s">
        <v>143</v>
      </c>
      <c r="E171" s="164" t="s">
        <v>304</v>
      </c>
      <c r="F171" s="165" t="s">
        <v>305</v>
      </c>
      <c r="G171" s="166" t="s">
        <v>215</v>
      </c>
      <c r="H171" s="167">
        <v>6</v>
      </c>
      <c r="I171" s="168"/>
      <c r="J171" s="169">
        <f t="shared" si="20"/>
        <v>0</v>
      </c>
      <c r="K171" s="170"/>
      <c r="L171" s="171"/>
      <c r="M171" s="172" t="s">
        <v>1</v>
      </c>
      <c r="N171" s="173" t="s">
        <v>45</v>
      </c>
      <c r="O171" s="59"/>
      <c r="P171" s="159">
        <f t="shared" si="21"/>
        <v>0</v>
      </c>
      <c r="Q171" s="159">
        <v>6.8000000000000005E-4</v>
      </c>
      <c r="R171" s="159">
        <f t="shared" si="22"/>
        <v>4.0800000000000003E-3</v>
      </c>
      <c r="S171" s="159">
        <v>0</v>
      </c>
      <c r="T171" s="160">
        <f t="shared" si="2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61" t="s">
        <v>191</v>
      </c>
      <c r="AT171" s="161" t="s">
        <v>143</v>
      </c>
      <c r="AU171" s="161" t="s">
        <v>132</v>
      </c>
      <c r="AY171" s="15" t="s">
        <v>125</v>
      </c>
      <c r="BE171" s="162">
        <f t="shared" si="24"/>
        <v>0</v>
      </c>
      <c r="BF171" s="162">
        <f t="shared" si="25"/>
        <v>0</v>
      </c>
      <c r="BG171" s="162">
        <f t="shared" si="26"/>
        <v>0</v>
      </c>
      <c r="BH171" s="162">
        <f t="shared" si="27"/>
        <v>0</v>
      </c>
      <c r="BI171" s="162">
        <f t="shared" si="28"/>
        <v>0</v>
      </c>
      <c r="BJ171" s="15" t="s">
        <v>132</v>
      </c>
      <c r="BK171" s="162">
        <f t="shared" si="29"/>
        <v>0</v>
      </c>
      <c r="BL171" s="15" t="s">
        <v>191</v>
      </c>
      <c r="BM171" s="161" t="s">
        <v>306</v>
      </c>
    </row>
    <row r="172" spans="1:65" s="2" customFormat="1" ht="24.2" customHeight="1">
      <c r="A172" s="30"/>
      <c r="B172" s="148"/>
      <c r="C172" s="149" t="s">
        <v>307</v>
      </c>
      <c r="D172" s="149" t="s">
        <v>127</v>
      </c>
      <c r="E172" s="150" t="s">
        <v>308</v>
      </c>
      <c r="F172" s="151" t="s">
        <v>309</v>
      </c>
      <c r="G172" s="152" t="s">
        <v>141</v>
      </c>
      <c r="H172" s="153">
        <v>50</v>
      </c>
      <c r="I172" s="154"/>
      <c r="J172" s="155">
        <f t="shared" si="20"/>
        <v>0</v>
      </c>
      <c r="K172" s="156"/>
      <c r="L172" s="31"/>
      <c r="M172" s="157" t="s">
        <v>1</v>
      </c>
      <c r="N172" s="158" t="s">
        <v>45</v>
      </c>
      <c r="O172" s="59"/>
      <c r="P172" s="159">
        <f t="shared" si="21"/>
        <v>0</v>
      </c>
      <c r="Q172" s="159">
        <v>0</v>
      </c>
      <c r="R172" s="159">
        <f t="shared" si="22"/>
        <v>0</v>
      </c>
      <c r="S172" s="159">
        <v>0</v>
      </c>
      <c r="T172" s="160">
        <f t="shared" si="2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61" t="s">
        <v>170</v>
      </c>
      <c r="AT172" s="161" t="s">
        <v>127</v>
      </c>
      <c r="AU172" s="161" t="s">
        <v>132</v>
      </c>
      <c r="AY172" s="15" t="s">
        <v>125</v>
      </c>
      <c r="BE172" s="162">
        <f t="shared" si="24"/>
        <v>0</v>
      </c>
      <c r="BF172" s="162">
        <f t="shared" si="25"/>
        <v>0</v>
      </c>
      <c r="BG172" s="162">
        <f t="shared" si="26"/>
        <v>0</v>
      </c>
      <c r="BH172" s="162">
        <f t="shared" si="27"/>
        <v>0</v>
      </c>
      <c r="BI172" s="162">
        <f t="shared" si="28"/>
        <v>0</v>
      </c>
      <c r="BJ172" s="15" t="s">
        <v>132</v>
      </c>
      <c r="BK172" s="162">
        <f t="shared" si="29"/>
        <v>0</v>
      </c>
      <c r="BL172" s="15" t="s">
        <v>170</v>
      </c>
      <c r="BM172" s="161" t="s">
        <v>310</v>
      </c>
    </row>
    <row r="173" spans="1:65" s="2" customFormat="1" ht="16.5" customHeight="1">
      <c r="A173" s="30"/>
      <c r="B173" s="148"/>
      <c r="C173" s="163" t="s">
        <v>311</v>
      </c>
      <c r="D173" s="163" t="s">
        <v>143</v>
      </c>
      <c r="E173" s="164" t="s">
        <v>312</v>
      </c>
      <c r="F173" s="165" t="s">
        <v>313</v>
      </c>
      <c r="G173" s="166" t="s">
        <v>206</v>
      </c>
      <c r="H173" s="167">
        <v>47.5</v>
      </c>
      <c r="I173" s="168"/>
      <c r="J173" s="169">
        <f t="shared" si="20"/>
        <v>0</v>
      </c>
      <c r="K173" s="170"/>
      <c r="L173" s="171"/>
      <c r="M173" s="172" t="s">
        <v>1</v>
      </c>
      <c r="N173" s="173" t="s">
        <v>45</v>
      </c>
      <c r="O173" s="59"/>
      <c r="P173" s="159">
        <f t="shared" si="21"/>
        <v>0</v>
      </c>
      <c r="Q173" s="159">
        <v>1E-3</v>
      </c>
      <c r="R173" s="159">
        <f t="shared" si="22"/>
        <v>4.7500000000000001E-2</v>
      </c>
      <c r="S173" s="159">
        <v>0</v>
      </c>
      <c r="T173" s="160">
        <f t="shared" si="2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61" t="s">
        <v>191</v>
      </c>
      <c r="AT173" s="161" t="s">
        <v>143</v>
      </c>
      <c r="AU173" s="161" t="s">
        <v>132</v>
      </c>
      <c r="AY173" s="15" t="s">
        <v>125</v>
      </c>
      <c r="BE173" s="162">
        <f t="shared" si="24"/>
        <v>0</v>
      </c>
      <c r="BF173" s="162">
        <f t="shared" si="25"/>
        <v>0</v>
      </c>
      <c r="BG173" s="162">
        <f t="shared" si="26"/>
        <v>0</v>
      </c>
      <c r="BH173" s="162">
        <f t="shared" si="27"/>
        <v>0</v>
      </c>
      <c r="BI173" s="162">
        <f t="shared" si="28"/>
        <v>0</v>
      </c>
      <c r="BJ173" s="15" t="s">
        <v>132</v>
      </c>
      <c r="BK173" s="162">
        <f t="shared" si="29"/>
        <v>0</v>
      </c>
      <c r="BL173" s="15" t="s">
        <v>191</v>
      </c>
      <c r="BM173" s="161" t="s">
        <v>314</v>
      </c>
    </row>
    <row r="174" spans="1:65" s="2" customFormat="1" ht="16.5" customHeight="1">
      <c r="A174" s="30"/>
      <c r="B174" s="148"/>
      <c r="C174" s="149" t="s">
        <v>315</v>
      </c>
      <c r="D174" s="149" t="s">
        <v>127</v>
      </c>
      <c r="E174" s="150" t="s">
        <v>316</v>
      </c>
      <c r="F174" s="151" t="s">
        <v>317</v>
      </c>
      <c r="G174" s="152" t="s">
        <v>141</v>
      </c>
      <c r="H174" s="153">
        <v>8</v>
      </c>
      <c r="I174" s="154"/>
      <c r="J174" s="155">
        <f t="shared" si="20"/>
        <v>0</v>
      </c>
      <c r="K174" s="156"/>
      <c r="L174" s="31"/>
      <c r="M174" s="157" t="s">
        <v>1</v>
      </c>
      <c r="N174" s="158" t="s">
        <v>45</v>
      </c>
      <c r="O174" s="59"/>
      <c r="P174" s="159">
        <f t="shared" si="21"/>
        <v>0</v>
      </c>
      <c r="Q174" s="159">
        <v>0</v>
      </c>
      <c r="R174" s="159">
        <f t="shared" si="22"/>
        <v>0</v>
      </c>
      <c r="S174" s="159">
        <v>0</v>
      </c>
      <c r="T174" s="160">
        <f t="shared" si="2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61" t="s">
        <v>170</v>
      </c>
      <c r="AT174" s="161" t="s">
        <v>127</v>
      </c>
      <c r="AU174" s="161" t="s">
        <v>132</v>
      </c>
      <c r="AY174" s="15" t="s">
        <v>125</v>
      </c>
      <c r="BE174" s="162">
        <f t="shared" si="24"/>
        <v>0</v>
      </c>
      <c r="BF174" s="162">
        <f t="shared" si="25"/>
        <v>0</v>
      </c>
      <c r="BG174" s="162">
        <f t="shared" si="26"/>
        <v>0</v>
      </c>
      <c r="BH174" s="162">
        <f t="shared" si="27"/>
        <v>0</v>
      </c>
      <c r="BI174" s="162">
        <f t="shared" si="28"/>
        <v>0</v>
      </c>
      <c r="BJ174" s="15" t="s">
        <v>132</v>
      </c>
      <c r="BK174" s="162">
        <f t="shared" si="29"/>
        <v>0</v>
      </c>
      <c r="BL174" s="15" t="s">
        <v>170</v>
      </c>
      <c r="BM174" s="161" t="s">
        <v>318</v>
      </c>
    </row>
    <row r="175" spans="1:65" s="2" customFormat="1" ht="21.75" customHeight="1">
      <c r="A175" s="30"/>
      <c r="B175" s="148"/>
      <c r="C175" s="163" t="s">
        <v>319</v>
      </c>
      <c r="D175" s="163" t="s">
        <v>143</v>
      </c>
      <c r="E175" s="164" t="s">
        <v>320</v>
      </c>
      <c r="F175" s="165" t="s">
        <v>321</v>
      </c>
      <c r="G175" s="166" t="s">
        <v>215</v>
      </c>
      <c r="H175" s="167">
        <v>4</v>
      </c>
      <c r="I175" s="168"/>
      <c r="J175" s="169">
        <f t="shared" si="20"/>
        <v>0</v>
      </c>
      <c r="K175" s="170"/>
      <c r="L175" s="171"/>
      <c r="M175" s="172" t="s">
        <v>1</v>
      </c>
      <c r="N175" s="173" t="s">
        <v>45</v>
      </c>
      <c r="O175" s="59"/>
      <c r="P175" s="159">
        <f t="shared" si="21"/>
        <v>0</v>
      </c>
      <c r="Q175" s="159">
        <v>5.1999999999999998E-3</v>
      </c>
      <c r="R175" s="159">
        <f t="shared" si="22"/>
        <v>2.0799999999999999E-2</v>
      </c>
      <c r="S175" s="159">
        <v>0</v>
      </c>
      <c r="T175" s="160">
        <f t="shared" si="2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61" t="s">
        <v>191</v>
      </c>
      <c r="AT175" s="161" t="s">
        <v>143</v>
      </c>
      <c r="AU175" s="161" t="s">
        <v>132</v>
      </c>
      <c r="AY175" s="15" t="s">
        <v>125</v>
      </c>
      <c r="BE175" s="162">
        <f t="shared" si="24"/>
        <v>0</v>
      </c>
      <c r="BF175" s="162">
        <f t="shared" si="25"/>
        <v>0</v>
      </c>
      <c r="BG175" s="162">
        <f t="shared" si="26"/>
        <v>0</v>
      </c>
      <c r="BH175" s="162">
        <f t="shared" si="27"/>
        <v>0</v>
      </c>
      <c r="BI175" s="162">
        <f t="shared" si="28"/>
        <v>0</v>
      </c>
      <c r="BJ175" s="15" t="s">
        <v>132</v>
      </c>
      <c r="BK175" s="162">
        <f t="shared" si="29"/>
        <v>0</v>
      </c>
      <c r="BL175" s="15" t="s">
        <v>191</v>
      </c>
      <c r="BM175" s="161" t="s">
        <v>322</v>
      </c>
    </row>
    <row r="176" spans="1:65" s="2" customFormat="1" ht="24.2" customHeight="1">
      <c r="A176" s="30"/>
      <c r="B176" s="148"/>
      <c r="C176" s="149" t="s">
        <v>323</v>
      </c>
      <c r="D176" s="149" t="s">
        <v>127</v>
      </c>
      <c r="E176" s="150" t="s">
        <v>324</v>
      </c>
      <c r="F176" s="151" t="s">
        <v>325</v>
      </c>
      <c r="G176" s="152" t="s">
        <v>141</v>
      </c>
      <c r="H176" s="153">
        <v>185</v>
      </c>
      <c r="I176" s="154"/>
      <c r="J176" s="155">
        <f t="shared" si="20"/>
        <v>0</v>
      </c>
      <c r="K176" s="156"/>
      <c r="L176" s="31"/>
      <c r="M176" s="157" t="s">
        <v>1</v>
      </c>
      <c r="N176" s="158" t="s">
        <v>45</v>
      </c>
      <c r="O176" s="59"/>
      <c r="P176" s="159">
        <f t="shared" si="21"/>
        <v>0</v>
      </c>
      <c r="Q176" s="159">
        <v>0</v>
      </c>
      <c r="R176" s="159">
        <f t="shared" si="22"/>
        <v>0</v>
      </c>
      <c r="S176" s="159">
        <v>0</v>
      </c>
      <c r="T176" s="160">
        <f t="shared" si="2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61" t="s">
        <v>170</v>
      </c>
      <c r="AT176" s="161" t="s">
        <v>127</v>
      </c>
      <c r="AU176" s="161" t="s">
        <v>132</v>
      </c>
      <c r="AY176" s="15" t="s">
        <v>125</v>
      </c>
      <c r="BE176" s="162">
        <f t="shared" si="24"/>
        <v>0</v>
      </c>
      <c r="BF176" s="162">
        <f t="shared" si="25"/>
        <v>0</v>
      </c>
      <c r="BG176" s="162">
        <f t="shared" si="26"/>
        <v>0</v>
      </c>
      <c r="BH176" s="162">
        <f t="shared" si="27"/>
        <v>0</v>
      </c>
      <c r="BI176" s="162">
        <f t="shared" si="28"/>
        <v>0</v>
      </c>
      <c r="BJ176" s="15" t="s">
        <v>132</v>
      </c>
      <c r="BK176" s="162">
        <f t="shared" si="29"/>
        <v>0</v>
      </c>
      <c r="BL176" s="15" t="s">
        <v>170</v>
      </c>
      <c r="BM176" s="161" t="s">
        <v>326</v>
      </c>
    </row>
    <row r="177" spans="1:65" s="2" customFormat="1" ht="24.2" customHeight="1">
      <c r="A177" s="30"/>
      <c r="B177" s="148"/>
      <c r="C177" s="149" t="s">
        <v>327</v>
      </c>
      <c r="D177" s="149" t="s">
        <v>127</v>
      </c>
      <c r="E177" s="150" t="s">
        <v>328</v>
      </c>
      <c r="F177" s="151" t="s">
        <v>329</v>
      </c>
      <c r="G177" s="152" t="s">
        <v>141</v>
      </c>
      <c r="H177" s="153">
        <v>720</v>
      </c>
      <c r="I177" s="154"/>
      <c r="J177" s="155">
        <f t="shared" si="20"/>
        <v>0</v>
      </c>
      <c r="K177" s="156"/>
      <c r="L177" s="31"/>
      <c r="M177" s="157" t="s">
        <v>1</v>
      </c>
      <c r="N177" s="158" t="s">
        <v>45</v>
      </c>
      <c r="O177" s="59"/>
      <c r="P177" s="159">
        <f t="shared" si="21"/>
        <v>0</v>
      </c>
      <c r="Q177" s="159">
        <v>0</v>
      </c>
      <c r="R177" s="159">
        <f t="shared" si="22"/>
        <v>0</v>
      </c>
      <c r="S177" s="159">
        <v>0</v>
      </c>
      <c r="T177" s="160">
        <f t="shared" si="2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61" t="s">
        <v>170</v>
      </c>
      <c r="AT177" s="161" t="s">
        <v>127</v>
      </c>
      <c r="AU177" s="161" t="s">
        <v>132</v>
      </c>
      <c r="AY177" s="15" t="s">
        <v>125</v>
      </c>
      <c r="BE177" s="162">
        <f t="shared" si="24"/>
        <v>0</v>
      </c>
      <c r="BF177" s="162">
        <f t="shared" si="25"/>
        <v>0</v>
      </c>
      <c r="BG177" s="162">
        <f t="shared" si="26"/>
        <v>0</v>
      </c>
      <c r="BH177" s="162">
        <f t="shared" si="27"/>
        <v>0</v>
      </c>
      <c r="BI177" s="162">
        <f t="shared" si="28"/>
        <v>0</v>
      </c>
      <c r="BJ177" s="15" t="s">
        <v>132</v>
      </c>
      <c r="BK177" s="162">
        <f t="shared" si="29"/>
        <v>0</v>
      </c>
      <c r="BL177" s="15" t="s">
        <v>170</v>
      </c>
      <c r="BM177" s="161" t="s">
        <v>330</v>
      </c>
    </row>
    <row r="178" spans="1:65" s="2" customFormat="1" ht="24.2" customHeight="1">
      <c r="A178" s="30"/>
      <c r="B178" s="148"/>
      <c r="C178" s="163" t="s">
        <v>331</v>
      </c>
      <c r="D178" s="163" t="s">
        <v>143</v>
      </c>
      <c r="E178" s="164" t="s">
        <v>332</v>
      </c>
      <c r="F178" s="165" t="s">
        <v>333</v>
      </c>
      <c r="G178" s="166" t="s">
        <v>141</v>
      </c>
      <c r="H178" s="167">
        <v>756</v>
      </c>
      <c r="I178" s="168"/>
      <c r="J178" s="169">
        <f t="shared" si="20"/>
        <v>0</v>
      </c>
      <c r="K178" s="170"/>
      <c r="L178" s="171"/>
      <c r="M178" s="172" t="s">
        <v>1</v>
      </c>
      <c r="N178" s="173" t="s">
        <v>45</v>
      </c>
      <c r="O178" s="59"/>
      <c r="P178" s="159">
        <f t="shared" si="21"/>
        <v>0</v>
      </c>
      <c r="Q178" s="159">
        <v>2.3900000000000002E-3</v>
      </c>
      <c r="R178" s="159">
        <f t="shared" si="22"/>
        <v>1.8068400000000002</v>
      </c>
      <c r="S178" s="159">
        <v>0</v>
      </c>
      <c r="T178" s="160">
        <f t="shared" si="2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61" t="s">
        <v>191</v>
      </c>
      <c r="AT178" s="161" t="s">
        <v>143</v>
      </c>
      <c r="AU178" s="161" t="s">
        <v>132</v>
      </c>
      <c r="AY178" s="15" t="s">
        <v>125</v>
      </c>
      <c r="BE178" s="162">
        <f t="shared" si="24"/>
        <v>0</v>
      </c>
      <c r="BF178" s="162">
        <f t="shared" si="25"/>
        <v>0</v>
      </c>
      <c r="BG178" s="162">
        <f t="shared" si="26"/>
        <v>0</v>
      </c>
      <c r="BH178" s="162">
        <f t="shared" si="27"/>
        <v>0</v>
      </c>
      <c r="BI178" s="162">
        <f t="shared" si="28"/>
        <v>0</v>
      </c>
      <c r="BJ178" s="15" t="s">
        <v>132</v>
      </c>
      <c r="BK178" s="162">
        <f t="shared" si="29"/>
        <v>0</v>
      </c>
      <c r="BL178" s="15" t="s">
        <v>191</v>
      </c>
      <c r="BM178" s="161" t="s">
        <v>334</v>
      </c>
    </row>
    <row r="179" spans="1:65" s="13" customFormat="1">
      <c r="B179" s="174"/>
      <c r="D179" s="175" t="s">
        <v>193</v>
      </c>
      <c r="F179" s="176" t="s">
        <v>335</v>
      </c>
      <c r="H179" s="177">
        <v>756</v>
      </c>
      <c r="I179" s="178"/>
      <c r="L179" s="174"/>
      <c r="M179" s="179"/>
      <c r="N179" s="180"/>
      <c r="O179" s="180"/>
      <c r="P179" s="180"/>
      <c r="Q179" s="180"/>
      <c r="R179" s="180"/>
      <c r="S179" s="180"/>
      <c r="T179" s="181"/>
      <c r="AT179" s="182" t="s">
        <v>193</v>
      </c>
      <c r="AU179" s="182" t="s">
        <v>132</v>
      </c>
      <c r="AV179" s="13" t="s">
        <v>132</v>
      </c>
      <c r="AW179" s="13" t="s">
        <v>3</v>
      </c>
      <c r="AX179" s="13" t="s">
        <v>87</v>
      </c>
      <c r="AY179" s="182" t="s">
        <v>125</v>
      </c>
    </row>
    <row r="180" spans="1:65" s="2" customFormat="1" ht="21.75" customHeight="1">
      <c r="A180" s="30"/>
      <c r="B180" s="148"/>
      <c r="C180" s="149" t="s">
        <v>336</v>
      </c>
      <c r="D180" s="149" t="s">
        <v>127</v>
      </c>
      <c r="E180" s="150" t="s">
        <v>337</v>
      </c>
      <c r="F180" s="151" t="s">
        <v>338</v>
      </c>
      <c r="G180" s="152" t="s">
        <v>141</v>
      </c>
      <c r="H180" s="153">
        <v>3</v>
      </c>
      <c r="I180" s="154"/>
      <c r="J180" s="155">
        <f t="shared" ref="J180:J186" si="30">ROUND(I180*H180,2)</f>
        <v>0</v>
      </c>
      <c r="K180" s="156"/>
      <c r="L180" s="31"/>
      <c r="M180" s="157" t="s">
        <v>1</v>
      </c>
      <c r="N180" s="158" t="s">
        <v>45</v>
      </c>
      <c r="O180" s="59"/>
      <c r="P180" s="159">
        <f t="shared" ref="P180:P186" si="31">O180*H180</f>
        <v>0</v>
      </c>
      <c r="Q180" s="159">
        <v>0</v>
      </c>
      <c r="R180" s="159">
        <f t="shared" ref="R180:R186" si="32">Q180*H180</f>
        <v>0</v>
      </c>
      <c r="S180" s="159">
        <v>0</v>
      </c>
      <c r="T180" s="160">
        <f t="shared" ref="T180:T186" si="33"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61" t="s">
        <v>170</v>
      </c>
      <c r="AT180" s="161" t="s">
        <v>127</v>
      </c>
      <c r="AU180" s="161" t="s">
        <v>132</v>
      </c>
      <c r="AY180" s="15" t="s">
        <v>125</v>
      </c>
      <c r="BE180" s="162">
        <f t="shared" ref="BE180:BE186" si="34">IF(N180="základná",J180,0)</f>
        <v>0</v>
      </c>
      <c r="BF180" s="162">
        <f t="shared" ref="BF180:BF186" si="35">IF(N180="znížená",J180,0)</f>
        <v>0</v>
      </c>
      <c r="BG180" s="162">
        <f t="shared" ref="BG180:BG186" si="36">IF(N180="zákl. prenesená",J180,0)</f>
        <v>0</v>
      </c>
      <c r="BH180" s="162">
        <f t="shared" ref="BH180:BH186" si="37">IF(N180="zníž. prenesená",J180,0)</f>
        <v>0</v>
      </c>
      <c r="BI180" s="162">
        <f t="shared" ref="BI180:BI186" si="38">IF(N180="nulová",J180,0)</f>
        <v>0</v>
      </c>
      <c r="BJ180" s="15" t="s">
        <v>132</v>
      </c>
      <c r="BK180" s="162">
        <f t="shared" ref="BK180:BK186" si="39">ROUND(I180*H180,2)</f>
        <v>0</v>
      </c>
      <c r="BL180" s="15" t="s">
        <v>170</v>
      </c>
      <c r="BM180" s="161" t="s">
        <v>339</v>
      </c>
    </row>
    <row r="181" spans="1:65" s="2" customFormat="1" ht="24.2" customHeight="1">
      <c r="A181" s="30"/>
      <c r="B181" s="148"/>
      <c r="C181" s="149" t="s">
        <v>340</v>
      </c>
      <c r="D181" s="149" t="s">
        <v>127</v>
      </c>
      <c r="E181" s="150" t="s">
        <v>341</v>
      </c>
      <c r="F181" s="151" t="s">
        <v>342</v>
      </c>
      <c r="G181" s="152" t="s">
        <v>215</v>
      </c>
      <c r="H181" s="153">
        <v>12</v>
      </c>
      <c r="I181" s="154"/>
      <c r="J181" s="155">
        <f t="shared" si="30"/>
        <v>0</v>
      </c>
      <c r="K181" s="156"/>
      <c r="L181" s="31"/>
      <c r="M181" s="157" t="s">
        <v>1</v>
      </c>
      <c r="N181" s="158" t="s">
        <v>45</v>
      </c>
      <c r="O181" s="59"/>
      <c r="P181" s="159">
        <f t="shared" si="31"/>
        <v>0</v>
      </c>
      <c r="Q181" s="159">
        <v>0</v>
      </c>
      <c r="R181" s="159">
        <f t="shared" si="32"/>
        <v>0</v>
      </c>
      <c r="S181" s="159">
        <v>0</v>
      </c>
      <c r="T181" s="160">
        <f t="shared" si="3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61" t="s">
        <v>170</v>
      </c>
      <c r="AT181" s="161" t="s">
        <v>127</v>
      </c>
      <c r="AU181" s="161" t="s">
        <v>132</v>
      </c>
      <c r="AY181" s="15" t="s">
        <v>125</v>
      </c>
      <c r="BE181" s="162">
        <f t="shared" si="34"/>
        <v>0</v>
      </c>
      <c r="BF181" s="162">
        <f t="shared" si="35"/>
        <v>0</v>
      </c>
      <c r="BG181" s="162">
        <f t="shared" si="36"/>
        <v>0</v>
      </c>
      <c r="BH181" s="162">
        <f t="shared" si="37"/>
        <v>0</v>
      </c>
      <c r="BI181" s="162">
        <f t="shared" si="38"/>
        <v>0</v>
      </c>
      <c r="BJ181" s="15" t="s">
        <v>132</v>
      </c>
      <c r="BK181" s="162">
        <f t="shared" si="39"/>
        <v>0</v>
      </c>
      <c r="BL181" s="15" t="s">
        <v>170</v>
      </c>
      <c r="BM181" s="161" t="s">
        <v>343</v>
      </c>
    </row>
    <row r="182" spans="1:65" s="2" customFormat="1" ht="16.5" customHeight="1">
      <c r="A182" s="30"/>
      <c r="B182" s="148"/>
      <c r="C182" s="163" t="s">
        <v>344</v>
      </c>
      <c r="D182" s="163" t="s">
        <v>143</v>
      </c>
      <c r="E182" s="164" t="s">
        <v>345</v>
      </c>
      <c r="F182" s="165" t="s">
        <v>346</v>
      </c>
      <c r="G182" s="166" t="s">
        <v>215</v>
      </c>
      <c r="H182" s="167">
        <v>12</v>
      </c>
      <c r="I182" s="168"/>
      <c r="J182" s="169">
        <f t="shared" si="30"/>
        <v>0</v>
      </c>
      <c r="K182" s="170"/>
      <c r="L182" s="171"/>
      <c r="M182" s="172" t="s">
        <v>1</v>
      </c>
      <c r="N182" s="173" t="s">
        <v>45</v>
      </c>
      <c r="O182" s="59"/>
      <c r="P182" s="159">
        <f t="shared" si="31"/>
        <v>0</v>
      </c>
      <c r="Q182" s="159">
        <v>6.0000000000000002E-5</v>
      </c>
      <c r="R182" s="159">
        <f t="shared" si="32"/>
        <v>7.2000000000000005E-4</v>
      </c>
      <c r="S182" s="159">
        <v>0</v>
      </c>
      <c r="T182" s="160">
        <f t="shared" si="3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61" t="s">
        <v>191</v>
      </c>
      <c r="AT182" s="161" t="s">
        <v>143</v>
      </c>
      <c r="AU182" s="161" t="s">
        <v>132</v>
      </c>
      <c r="AY182" s="15" t="s">
        <v>125</v>
      </c>
      <c r="BE182" s="162">
        <f t="shared" si="34"/>
        <v>0</v>
      </c>
      <c r="BF182" s="162">
        <f t="shared" si="35"/>
        <v>0</v>
      </c>
      <c r="BG182" s="162">
        <f t="shared" si="36"/>
        <v>0</v>
      </c>
      <c r="BH182" s="162">
        <f t="shared" si="37"/>
        <v>0</v>
      </c>
      <c r="BI182" s="162">
        <f t="shared" si="38"/>
        <v>0</v>
      </c>
      <c r="BJ182" s="15" t="s">
        <v>132</v>
      </c>
      <c r="BK182" s="162">
        <f t="shared" si="39"/>
        <v>0</v>
      </c>
      <c r="BL182" s="15" t="s">
        <v>191</v>
      </c>
      <c r="BM182" s="161" t="s">
        <v>347</v>
      </c>
    </row>
    <row r="183" spans="1:65" s="2" customFormat="1" ht="21.75" customHeight="1">
      <c r="A183" s="30"/>
      <c r="B183" s="148"/>
      <c r="C183" s="163" t="s">
        <v>348</v>
      </c>
      <c r="D183" s="163" t="s">
        <v>143</v>
      </c>
      <c r="E183" s="164" t="s">
        <v>349</v>
      </c>
      <c r="F183" s="165" t="s">
        <v>350</v>
      </c>
      <c r="G183" s="166" t="s">
        <v>215</v>
      </c>
      <c r="H183" s="167">
        <v>12</v>
      </c>
      <c r="I183" s="168"/>
      <c r="J183" s="169">
        <f t="shared" si="30"/>
        <v>0</v>
      </c>
      <c r="K183" s="170"/>
      <c r="L183" s="171"/>
      <c r="M183" s="172" t="s">
        <v>1</v>
      </c>
      <c r="N183" s="173" t="s">
        <v>45</v>
      </c>
      <c r="O183" s="59"/>
      <c r="P183" s="159">
        <f t="shared" si="31"/>
        <v>0</v>
      </c>
      <c r="Q183" s="159">
        <v>1.4999999999999999E-4</v>
      </c>
      <c r="R183" s="159">
        <f t="shared" si="32"/>
        <v>1.8E-3</v>
      </c>
      <c r="S183" s="159">
        <v>0</v>
      </c>
      <c r="T183" s="160">
        <f t="shared" si="3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61" t="s">
        <v>191</v>
      </c>
      <c r="AT183" s="161" t="s">
        <v>143</v>
      </c>
      <c r="AU183" s="161" t="s">
        <v>132</v>
      </c>
      <c r="AY183" s="15" t="s">
        <v>125</v>
      </c>
      <c r="BE183" s="162">
        <f t="shared" si="34"/>
        <v>0</v>
      </c>
      <c r="BF183" s="162">
        <f t="shared" si="35"/>
        <v>0</v>
      </c>
      <c r="BG183" s="162">
        <f t="shared" si="36"/>
        <v>0</v>
      </c>
      <c r="BH183" s="162">
        <f t="shared" si="37"/>
        <v>0</v>
      </c>
      <c r="BI183" s="162">
        <f t="shared" si="38"/>
        <v>0</v>
      </c>
      <c r="BJ183" s="15" t="s">
        <v>132</v>
      </c>
      <c r="BK183" s="162">
        <f t="shared" si="39"/>
        <v>0</v>
      </c>
      <c r="BL183" s="15" t="s">
        <v>191</v>
      </c>
      <c r="BM183" s="161" t="s">
        <v>351</v>
      </c>
    </row>
    <row r="184" spans="1:65" s="2" customFormat="1" ht="21.75" customHeight="1">
      <c r="A184" s="30"/>
      <c r="B184" s="148"/>
      <c r="C184" s="149" t="s">
        <v>352</v>
      </c>
      <c r="D184" s="149" t="s">
        <v>127</v>
      </c>
      <c r="E184" s="150" t="s">
        <v>353</v>
      </c>
      <c r="F184" s="151" t="s">
        <v>354</v>
      </c>
      <c r="G184" s="152" t="s">
        <v>141</v>
      </c>
      <c r="H184" s="153">
        <v>61</v>
      </c>
      <c r="I184" s="154"/>
      <c r="J184" s="155">
        <f t="shared" si="30"/>
        <v>0</v>
      </c>
      <c r="K184" s="156"/>
      <c r="L184" s="31"/>
      <c r="M184" s="157" t="s">
        <v>1</v>
      </c>
      <c r="N184" s="158" t="s">
        <v>45</v>
      </c>
      <c r="O184" s="59"/>
      <c r="P184" s="159">
        <f t="shared" si="31"/>
        <v>0</v>
      </c>
      <c r="Q184" s="159">
        <v>0</v>
      </c>
      <c r="R184" s="159">
        <f t="shared" si="32"/>
        <v>0</v>
      </c>
      <c r="S184" s="159">
        <v>0</v>
      </c>
      <c r="T184" s="160">
        <f t="shared" si="3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61" t="s">
        <v>170</v>
      </c>
      <c r="AT184" s="161" t="s">
        <v>127</v>
      </c>
      <c r="AU184" s="161" t="s">
        <v>132</v>
      </c>
      <c r="AY184" s="15" t="s">
        <v>125</v>
      </c>
      <c r="BE184" s="162">
        <f t="shared" si="34"/>
        <v>0</v>
      </c>
      <c r="BF184" s="162">
        <f t="shared" si="35"/>
        <v>0</v>
      </c>
      <c r="BG184" s="162">
        <f t="shared" si="36"/>
        <v>0</v>
      </c>
      <c r="BH184" s="162">
        <f t="shared" si="37"/>
        <v>0</v>
      </c>
      <c r="BI184" s="162">
        <f t="shared" si="38"/>
        <v>0</v>
      </c>
      <c r="BJ184" s="15" t="s">
        <v>132</v>
      </c>
      <c r="BK184" s="162">
        <f t="shared" si="39"/>
        <v>0</v>
      </c>
      <c r="BL184" s="15" t="s">
        <v>170</v>
      </c>
      <c r="BM184" s="161" t="s">
        <v>355</v>
      </c>
    </row>
    <row r="185" spans="1:65" s="2" customFormat="1" ht="21.75" customHeight="1">
      <c r="A185" s="189"/>
      <c r="B185" s="148"/>
      <c r="C185" s="149" t="s">
        <v>356</v>
      </c>
      <c r="D185" s="149" t="s">
        <v>127</v>
      </c>
      <c r="E185" s="150" t="s">
        <v>357</v>
      </c>
      <c r="F185" s="151" t="s">
        <v>358</v>
      </c>
      <c r="G185" s="152" t="s">
        <v>141</v>
      </c>
      <c r="H185" s="153">
        <v>50</v>
      </c>
      <c r="I185" s="154"/>
      <c r="J185" s="155">
        <f t="shared" ref="J185" si="40">ROUND(I185*H185,2)</f>
        <v>0</v>
      </c>
      <c r="K185" s="156"/>
      <c r="L185" s="31"/>
      <c r="M185" s="157"/>
      <c r="N185" s="158"/>
      <c r="O185" s="59"/>
      <c r="P185" s="159"/>
      <c r="Q185" s="159"/>
      <c r="R185" s="159"/>
      <c r="S185" s="159"/>
      <c r="T185" s="160"/>
      <c r="U185" s="189"/>
      <c r="V185" s="189"/>
      <c r="W185" s="189"/>
      <c r="X185" s="189"/>
      <c r="Y185" s="189"/>
      <c r="Z185" s="189"/>
      <c r="AA185" s="189"/>
      <c r="AB185" s="189"/>
      <c r="AC185" s="189"/>
      <c r="AD185" s="189"/>
      <c r="AE185" s="189"/>
      <c r="AR185" s="161"/>
      <c r="AT185" s="161"/>
      <c r="AU185" s="161"/>
      <c r="AY185" s="15"/>
      <c r="BE185" s="162"/>
      <c r="BF185" s="162"/>
      <c r="BG185" s="162"/>
      <c r="BH185" s="162"/>
      <c r="BI185" s="162"/>
      <c r="BJ185" s="15"/>
      <c r="BK185" s="162"/>
      <c r="BL185" s="15"/>
      <c r="BM185" s="161"/>
    </row>
    <row r="186" spans="1:65" s="2" customFormat="1" ht="24.2" customHeight="1">
      <c r="A186" s="30"/>
      <c r="B186" s="148"/>
      <c r="C186" s="149">
        <v>53</v>
      </c>
      <c r="D186" s="149" t="s">
        <v>127</v>
      </c>
      <c r="E186" s="150"/>
      <c r="F186" s="151" t="s">
        <v>630</v>
      </c>
      <c r="G186" s="152" t="s">
        <v>631</v>
      </c>
      <c r="H186" s="153">
        <v>7.5</v>
      </c>
      <c r="I186" s="154"/>
      <c r="J186" s="155">
        <f t="shared" si="30"/>
        <v>0</v>
      </c>
      <c r="K186" s="156"/>
      <c r="L186" s="31"/>
      <c r="M186" s="183" t="s">
        <v>1</v>
      </c>
      <c r="N186" s="184" t="s">
        <v>45</v>
      </c>
      <c r="O186" s="185"/>
      <c r="P186" s="186">
        <f t="shared" si="31"/>
        <v>0</v>
      </c>
      <c r="Q186" s="186">
        <v>0</v>
      </c>
      <c r="R186" s="186">
        <f t="shared" si="32"/>
        <v>0</v>
      </c>
      <c r="S186" s="186">
        <v>0</v>
      </c>
      <c r="T186" s="187">
        <f t="shared" si="33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61" t="s">
        <v>170</v>
      </c>
      <c r="AT186" s="161" t="s">
        <v>127</v>
      </c>
      <c r="AU186" s="161" t="s">
        <v>132</v>
      </c>
      <c r="AY186" s="15" t="s">
        <v>125</v>
      </c>
      <c r="BE186" s="162">
        <f t="shared" si="34"/>
        <v>0</v>
      </c>
      <c r="BF186" s="162">
        <f t="shared" si="35"/>
        <v>0</v>
      </c>
      <c r="BG186" s="162">
        <f t="shared" si="36"/>
        <v>0</v>
      </c>
      <c r="BH186" s="162">
        <f t="shared" si="37"/>
        <v>0</v>
      </c>
      <c r="BI186" s="162">
        <f t="shared" si="38"/>
        <v>0</v>
      </c>
      <c r="BJ186" s="15" t="s">
        <v>132</v>
      </c>
      <c r="BK186" s="162">
        <f t="shared" si="39"/>
        <v>0</v>
      </c>
      <c r="BL186" s="15" t="s">
        <v>170</v>
      </c>
      <c r="BM186" s="161" t="s">
        <v>359</v>
      </c>
    </row>
    <row r="187" spans="1:65" s="2" customFormat="1" ht="6.95" customHeight="1">
      <c r="A187" s="30"/>
      <c r="B187" s="48"/>
      <c r="C187" s="49"/>
      <c r="D187" s="49"/>
      <c r="E187" s="49"/>
      <c r="F187" s="49"/>
      <c r="G187" s="49"/>
      <c r="H187" s="49"/>
      <c r="I187" s="49"/>
      <c r="J187" s="49"/>
      <c r="K187" s="49"/>
      <c r="L187" s="31"/>
      <c r="M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</row>
  </sheetData>
  <autoFilter ref="C122:K186" xr:uid="{00000000-0009-0000-0000-000001000000}"/>
  <mergeCells count="9">
    <mergeCell ref="E86:H86"/>
    <mergeCell ref="E113:H113"/>
    <mergeCell ref="E115:H115"/>
    <mergeCell ref="L2:V2"/>
    <mergeCell ref="E7:H7"/>
    <mergeCell ref="E9:H9"/>
    <mergeCell ref="E18:H18"/>
    <mergeCell ref="E27:H27"/>
    <mergeCell ref="E84:H84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18"/>
  <sheetViews>
    <sheetView showGridLines="0" topLeftCell="A205" workbookViewId="0">
      <selection activeCell="C218" sqref="C21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1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5" t="s">
        <v>93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pans="1:46" s="1" customFormat="1" ht="24.95" hidden="1" customHeight="1">
      <c r="B4" s="18"/>
      <c r="D4" s="19" t="s">
        <v>94</v>
      </c>
      <c r="L4" s="18"/>
      <c r="M4" s="94" t="s">
        <v>9</v>
      </c>
      <c r="AT4" s="15" t="s">
        <v>3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15</v>
      </c>
      <c r="L6" s="18"/>
    </row>
    <row r="7" spans="1:46" s="1" customFormat="1" ht="16.5" hidden="1" customHeight="1">
      <c r="B7" s="18"/>
      <c r="E7" s="235" t="str">
        <f>'Rekapitulácia stavby'!K6</f>
        <v>Z21080_PS301_01_KGJ SAMORIN_DVP</v>
      </c>
      <c r="F7" s="236"/>
      <c r="G7" s="236"/>
      <c r="H7" s="236"/>
      <c r="L7" s="18"/>
    </row>
    <row r="8" spans="1:46" s="2" customFormat="1" ht="12" hidden="1" customHeight="1">
      <c r="A8" s="30"/>
      <c r="B8" s="31"/>
      <c r="C8" s="30"/>
      <c r="D8" s="25" t="s">
        <v>95</v>
      </c>
      <c r="E8" s="30"/>
      <c r="F8" s="30"/>
      <c r="G8" s="30"/>
      <c r="H8" s="30"/>
      <c r="I8" s="30"/>
      <c r="J8" s="30"/>
      <c r="K8" s="30"/>
      <c r="L8" s="43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232" t="s">
        <v>360</v>
      </c>
      <c r="F9" s="234"/>
      <c r="G9" s="234"/>
      <c r="H9" s="234"/>
      <c r="I9" s="30"/>
      <c r="J9" s="30"/>
      <c r="K9" s="30"/>
      <c r="L9" s="43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3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17</v>
      </c>
      <c r="E11" s="30"/>
      <c r="F11" s="23" t="s">
        <v>89</v>
      </c>
      <c r="G11" s="30"/>
      <c r="H11" s="30"/>
      <c r="I11" s="25" t="s">
        <v>19</v>
      </c>
      <c r="J11" s="23" t="s">
        <v>20</v>
      </c>
      <c r="K11" s="30"/>
      <c r="L11" s="43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21</v>
      </c>
      <c r="E12" s="30"/>
      <c r="F12" s="23" t="s">
        <v>22</v>
      </c>
      <c r="G12" s="30"/>
      <c r="H12" s="30"/>
      <c r="I12" s="25" t="s">
        <v>23</v>
      </c>
      <c r="J12" s="56" t="str">
        <f>'Rekapitulácia stavby'!AN8</f>
        <v>9. 2. 2022</v>
      </c>
      <c r="K12" s="30"/>
      <c r="L12" s="43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21.75" hidden="1" customHeight="1">
      <c r="A13" s="30"/>
      <c r="B13" s="31"/>
      <c r="C13" s="30"/>
      <c r="D13" s="22" t="s">
        <v>25</v>
      </c>
      <c r="E13" s="30"/>
      <c r="F13" s="27" t="s">
        <v>26</v>
      </c>
      <c r="G13" s="30"/>
      <c r="H13" s="30"/>
      <c r="I13" s="22" t="s">
        <v>27</v>
      </c>
      <c r="J13" s="27" t="s">
        <v>97</v>
      </c>
      <c r="K13" s="30"/>
      <c r="L13" s="43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29</v>
      </c>
      <c r="E14" s="30"/>
      <c r="F14" s="30"/>
      <c r="G14" s="30"/>
      <c r="H14" s="30"/>
      <c r="I14" s="25" t="s">
        <v>30</v>
      </c>
      <c r="J14" s="23" t="s">
        <v>1</v>
      </c>
      <c r="K14" s="30"/>
      <c r="L14" s="43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">
        <v>31</v>
      </c>
      <c r="F15" s="30"/>
      <c r="G15" s="30"/>
      <c r="H15" s="30"/>
      <c r="I15" s="25" t="s">
        <v>32</v>
      </c>
      <c r="J15" s="23" t="s">
        <v>1</v>
      </c>
      <c r="K15" s="30"/>
      <c r="L15" s="43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3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33</v>
      </c>
      <c r="E17" s="30"/>
      <c r="F17" s="30"/>
      <c r="G17" s="30"/>
      <c r="H17" s="30"/>
      <c r="I17" s="25" t="s">
        <v>30</v>
      </c>
      <c r="J17" s="26">
        <f>'Rekapitulácia stavby'!AN13</f>
        <v>0</v>
      </c>
      <c r="K17" s="30"/>
      <c r="L17" s="43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7">
        <f>'Rekapitulácia stavby'!E14</f>
        <v>0</v>
      </c>
      <c r="F18" s="195"/>
      <c r="G18" s="195"/>
      <c r="H18" s="195"/>
      <c r="I18" s="25" t="s">
        <v>32</v>
      </c>
      <c r="J18" s="26">
        <f>'Rekapitulácia stavby'!AN14</f>
        <v>0</v>
      </c>
      <c r="K18" s="30"/>
      <c r="L18" s="43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3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34</v>
      </c>
      <c r="E20" s="30"/>
      <c r="F20" s="30"/>
      <c r="G20" s="30"/>
      <c r="H20" s="30"/>
      <c r="I20" s="25" t="s">
        <v>30</v>
      </c>
      <c r="J20" s="23" t="s">
        <v>1</v>
      </c>
      <c r="K20" s="30"/>
      <c r="L20" s="43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">
        <v>35</v>
      </c>
      <c r="F21" s="30"/>
      <c r="G21" s="30"/>
      <c r="H21" s="30"/>
      <c r="I21" s="25" t="s">
        <v>32</v>
      </c>
      <c r="J21" s="23" t="s">
        <v>1</v>
      </c>
      <c r="K21" s="30"/>
      <c r="L21" s="43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3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37</v>
      </c>
      <c r="E23" s="30"/>
      <c r="F23" s="30"/>
      <c r="G23" s="30"/>
      <c r="H23" s="30"/>
      <c r="I23" s="25" t="s">
        <v>30</v>
      </c>
      <c r="J23" s="23" t="s">
        <v>1</v>
      </c>
      <c r="K23" s="30"/>
      <c r="L23" s="43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">
        <v>35</v>
      </c>
      <c r="F24" s="30"/>
      <c r="G24" s="30"/>
      <c r="H24" s="30"/>
      <c r="I24" s="25" t="s">
        <v>32</v>
      </c>
      <c r="J24" s="23" t="s">
        <v>1</v>
      </c>
      <c r="K24" s="30"/>
      <c r="L24" s="43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3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38</v>
      </c>
      <c r="E26" s="30"/>
      <c r="F26" s="30"/>
      <c r="G26" s="30"/>
      <c r="H26" s="30"/>
      <c r="I26" s="30"/>
      <c r="J26" s="30"/>
      <c r="K26" s="30"/>
      <c r="L26" s="43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5"/>
      <c r="B27" s="96"/>
      <c r="C27" s="95"/>
      <c r="D27" s="95"/>
      <c r="E27" s="200" t="s">
        <v>1</v>
      </c>
      <c r="F27" s="200"/>
      <c r="G27" s="200"/>
      <c r="H27" s="200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3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7"/>
      <c r="E29" s="67"/>
      <c r="F29" s="67"/>
      <c r="G29" s="67"/>
      <c r="H29" s="67"/>
      <c r="I29" s="67"/>
      <c r="J29" s="67"/>
      <c r="K29" s="67"/>
      <c r="L29" s="43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8" t="s">
        <v>39</v>
      </c>
      <c r="E30" s="30"/>
      <c r="F30" s="30"/>
      <c r="G30" s="30"/>
      <c r="H30" s="30"/>
      <c r="I30" s="30"/>
      <c r="J30" s="72">
        <f>ROUND(J120, 2)</f>
        <v>0</v>
      </c>
      <c r="K30" s="30"/>
      <c r="L30" s="43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7"/>
      <c r="E31" s="67"/>
      <c r="F31" s="67"/>
      <c r="G31" s="67"/>
      <c r="H31" s="67"/>
      <c r="I31" s="67"/>
      <c r="J31" s="67"/>
      <c r="K31" s="67"/>
      <c r="L31" s="43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41</v>
      </c>
      <c r="G32" s="30"/>
      <c r="H32" s="30"/>
      <c r="I32" s="34" t="s">
        <v>40</v>
      </c>
      <c r="J32" s="34" t="s">
        <v>42</v>
      </c>
      <c r="K32" s="30"/>
      <c r="L32" s="43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9" t="s">
        <v>43</v>
      </c>
      <c r="E33" s="36" t="s">
        <v>44</v>
      </c>
      <c r="F33" s="100">
        <f>ROUND((SUM(BE120:BE217)),  2)</f>
        <v>0</v>
      </c>
      <c r="G33" s="101"/>
      <c r="H33" s="101"/>
      <c r="I33" s="102">
        <v>0.2</v>
      </c>
      <c r="J33" s="100">
        <f>ROUND(((SUM(BE120:BE217))*I33),  2)</f>
        <v>0</v>
      </c>
      <c r="K33" s="30"/>
      <c r="L33" s="43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36" t="s">
        <v>45</v>
      </c>
      <c r="F34" s="100">
        <f>ROUND((SUM(BF120:BF217)),  2)</f>
        <v>0</v>
      </c>
      <c r="G34" s="101"/>
      <c r="H34" s="101"/>
      <c r="I34" s="102">
        <v>0.2</v>
      </c>
      <c r="J34" s="100">
        <f>ROUND(((SUM(BF120:BF217))*I34),  2)</f>
        <v>0</v>
      </c>
      <c r="K34" s="30"/>
      <c r="L34" s="43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46</v>
      </c>
      <c r="F35" s="103">
        <f>ROUND((SUM(BG120:BG217)),  2)</f>
        <v>0</v>
      </c>
      <c r="G35" s="30"/>
      <c r="H35" s="30"/>
      <c r="I35" s="104">
        <v>0.2</v>
      </c>
      <c r="J35" s="103">
        <f>0</f>
        <v>0</v>
      </c>
      <c r="K35" s="30"/>
      <c r="L35" s="43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47</v>
      </c>
      <c r="F36" s="103">
        <f>ROUND((SUM(BH120:BH217)),  2)</f>
        <v>0</v>
      </c>
      <c r="G36" s="30"/>
      <c r="H36" s="30"/>
      <c r="I36" s="104">
        <v>0.2</v>
      </c>
      <c r="J36" s="103">
        <f>0</f>
        <v>0</v>
      </c>
      <c r="K36" s="30"/>
      <c r="L36" s="43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36" t="s">
        <v>48</v>
      </c>
      <c r="F37" s="100">
        <f>ROUND((SUM(BI120:BI217)),  2)</f>
        <v>0</v>
      </c>
      <c r="G37" s="101"/>
      <c r="H37" s="101"/>
      <c r="I37" s="102">
        <v>0</v>
      </c>
      <c r="J37" s="100">
        <f>0</f>
        <v>0</v>
      </c>
      <c r="K37" s="30"/>
      <c r="L37" s="43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3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105"/>
      <c r="D39" s="106" t="s">
        <v>49</v>
      </c>
      <c r="E39" s="61"/>
      <c r="F39" s="61"/>
      <c r="G39" s="107" t="s">
        <v>50</v>
      </c>
      <c r="H39" s="108" t="s">
        <v>51</v>
      </c>
      <c r="I39" s="61"/>
      <c r="J39" s="109">
        <f>SUM(J30:J37)</f>
        <v>0</v>
      </c>
      <c r="K39" s="110"/>
      <c r="L39" s="43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3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2" customFormat="1" ht="14.45" hidden="1" customHeight="1">
      <c r="B49" s="43"/>
      <c r="D49" s="44" t="s">
        <v>52</v>
      </c>
      <c r="E49" s="45"/>
      <c r="F49" s="45"/>
      <c r="G49" s="44" t="s">
        <v>53</v>
      </c>
      <c r="H49" s="45"/>
      <c r="I49" s="45"/>
      <c r="J49" s="45"/>
      <c r="K49" s="45"/>
      <c r="L49" s="43"/>
    </row>
    <row r="50" spans="1:31" hidden="1">
      <c r="B50" s="18"/>
      <c r="L50" s="18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s="2" customFormat="1" ht="12.75" hidden="1">
      <c r="A60" s="30"/>
      <c r="B60" s="31"/>
      <c r="C60" s="30"/>
      <c r="D60" s="46" t="s">
        <v>54</v>
      </c>
      <c r="E60" s="33"/>
      <c r="F60" s="111" t="s">
        <v>55</v>
      </c>
      <c r="G60" s="46" t="s">
        <v>54</v>
      </c>
      <c r="H60" s="33"/>
      <c r="I60" s="33"/>
      <c r="J60" s="112" t="s">
        <v>55</v>
      </c>
      <c r="K60" s="33"/>
      <c r="L60" s="43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31" hidden="1">
      <c r="B61" s="18"/>
      <c r="L61" s="18"/>
    </row>
    <row r="62" spans="1:31" hidden="1">
      <c r="B62" s="18"/>
      <c r="L62" s="18"/>
    </row>
    <row r="63" spans="1:31" hidden="1">
      <c r="B63" s="18"/>
      <c r="L63" s="18"/>
    </row>
    <row r="64" spans="1:31" s="2" customFormat="1" ht="12.75" hidden="1">
      <c r="A64" s="30"/>
      <c r="B64" s="31"/>
      <c r="C64" s="30"/>
      <c r="D64" s="44" t="s">
        <v>56</v>
      </c>
      <c r="E64" s="47"/>
      <c r="F64" s="47"/>
      <c r="G64" s="44" t="s">
        <v>57</v>
      </c>
      <c r="H64" s="47"/>
      <c r="I64" s="47"/>
      <c r="J64" s="47"/>
      <c r="K64" s="47"/>
      <c r="L64" s="43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5" spans="1:31" hidden="1">
      <c r="B65" s="18"/>
      <c r="L65" s="18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s="2" customFormat="1" ht="12.75" hidden="1">
      <c r="A75" s="30"/>
      <c r="B75" s="31"/>
      <c r="C75" s="30"/>
      <c r="D75" s="46" t="s">
        <v>54</v>
      </c>
      <c r="E75" s="33"/>
      <c r="F75" s="111" t="s">
        <v>55</v>
      </c>
      <c r="G75" s="46" t="s">
        <v>54</v>
      </c>
      <c r="H75" s="33"/>
      <c r="I75" s="33"/>
      <c r="J75" s="112" t="s">
        <v>55</v>
      </c>
      <c r="K75" s="33"/>
      <c r="L75" s="43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4.45" hidden="1" customHeight="1">
      <c r="A76" s="30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43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hidden="1"/>
    <row r="78" spans="1:31" hidden="1"/>
    <row r="79" spans="1:31" hidden="1"/>
    <row r="80" spans="1:31" s="2" customFormat="1" ht="6.95" hidden="1" customHeight="1">
      <c r="A80" s="30"/>
      <c r="B80" s="50"/>
      <c r="C80" s="51"/>
      <c r="D80" s="51"/>
      <c r="E80" s="51"/>
      <c r="F80" s="51"/>
      <c r="G80" s="51"/>
      <c r="H80" s="51"/>
      <c r="I80" s="51"/>
      <c r="J80" s="51"/>
      <c r="K80" s="51"/>
      <c r="L80" s="43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47" s="2" customFormat="1" ht="24.95" hidden="1" customHeight="1">
      <c r="A81" s="30"/>
      <c r="B81" s="31"/>
      <c r="C81" s="19" t="s">
        <v>99</v>
      </c>
      <c r="D81" s="30"/>
      <c r="E81" s="30"/>
      <c r="F81" s="30"/>
      <c r="G81" s="30"/>
      <c r="H81" s="30"/>
      <c r="I81" s="30"/>
      <c r="J81" s="30"/>
      <c r="K81" s="30"/>
      <c r="L81" s="43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6.95" hidden="1" customHeight="1">
      <c r="A82" s="30"/>
      <c r="B82" s="31"/>
      <c r="C82" s="30"/>
      <c r="D82" s="30"/>
      <c r="E82" s="30"/>
      <c r="F82" s="30"/>
      <c r="G82" s="30"/>
      <c r="H82" s="30"/>
      <c r="I82" s="30"/>
      <c r="J82" s="30"/>
      <c r="K82" s="30"/>
      <c r="L82" s="43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12" hidden="1" customHeight="1">
      <c r="A83" s="30"/>
      <c r="B83" s="31"/>
      <c r="C83" s="25" t="s">
        <v>15</v>
      </c>
      <c r="D83" s="30"/>
      <c r="E83" s="30"/>
      <c r="F83" s="30"/>
      <c r="G83" s="30"/>
      <c r="H83" s="30"/>
      <c r="I83" s="30"/>
      <c r="J83" s="30"/>
      <c r="K83" s="30"/>
      <c r="L83" s="43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6.5" hidden="1" customHeight="1">
      <c r="A84" s="30"/>
      <c r="B84" s="31"/>
      <c r="C84" s="30"/>
      <c r="D84" s="30"/>
      <c r="E84" s="235" t="str">
        <f>E7</f>
        <v>Z21080_PS301_01_KGJ SAMORIN_DVP</v>
      </c>
      <c r="F84" s="236"/>
      <c r="G84" s="236"/>
      <c r="H84" s="236"/>
      <c r="I84" s="30"/>
      <c r="J84" s="30"/>
      <c r="K84" s="30"/>
      <c r="L84" s="43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2" hidden="1" customHeight="1">
      <c r="A85" s="30"/>
      <c r="B85" s="31"/>
      <c r="C85" s="25" t="s">
        <v>95</v>
      </c>
      <c r="D85" s="30"/>
      <c r="E85" s="30"/>
      <c r="F85" s="30"/>
      <c r="G85" s="30"/>
      <c r="H85" s="30"/>
      <c r="I85" s="30"/>
      <c r="J85" s="30"/>
      <c r="K85" s="30"/>
      <c r="L85" s="43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6.5" hidden="1" customHeight="1">
      <c r="A86" s="30"/>
      <c r="B86" s="31"/>
      <c r="C86" s="30"/>
      <c r="D86" s="30"/>
      <c r="E86" s="232" t="str">
        <f>E9</f>
        <v xml:space="preserve">PS 301-01-2 - Trafostanica 22/0,4kV </v>
      </c>
      <c r="F86" s="234"/>
      <c r="G86" s="234"/>
      <c r="H86" s="234"/>
      <c r="I86" s="30"/>
      <c r="J86" s="30"/>
      <c r="K86" s="30"/>
      <c r="L86" s="43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6.95" hidden="1" customHeight="1">
      <c r="A87" s="30"/>
      <c r="B87" s="31"/>
      <c r="C87" s="30"/>
      <c r="D87" s="30"/>
      <c r="E87" s="30"/>
      <c r="F87" s="30"/>
      <c r="G87" s="30"/>
      <c r="H87" s="30"/>
      <c r="I87" s="30"/>
      <c r="J87" s="30"/>
      <c r="K87" s="30"/>
      <c r="L87" s="43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12" hidden="1" customHeight="1">
      <c r="A88" s="30"/>
      <c r="B88" s="31"/>
      <c r="C88" s="25" t="s">
        <v>21</v>
      </c>
      <c r="D88" s="30"/>
      <c r="E88" s="30"/>
      <c r="F88" s="23" t="str">
        <f>F12</f>
        <v>Šamorín</v>
      </c>
      <c r="G88" s="30"/>
      <c r="H88" s="30"/>
      <c r="I88" s="25" t="s">
        <v>23</v>
      </c>
      <c r="J88" s="56" t="str">
        <f>IF(J12="","",J12)</f>
        <v>9. 2. 2022</v>
      </c>
      <c r="K88" s="30"/>
      <c r="L88" s="43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6.95" hidden="1" customHeight="1">
      <c r="A89" s="30"/>
      <c r="B89" s="31"/>
      <c r="C89" s="30"/>
      <c r="D89" s="30"/>
      <c r="E89" s="30"/>
      <c r="F89" s="30"/>
      <c r="G89" s="30"/>
      <c r="H89" s="30"/>
      <c r="I89" s="30"/>
      <c r="J89" s="30"/>
      <c r="K89" s="30"/>
      <c r="L89" s="43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hidden="1" customHeight="1">
      <c r="A90" s="30"/>
      <c r="B90" s="31"/>
      <c r="C90" s="25" t="s">
        <v>29</v>
      </c>
      <c r="D90" s="30"/>
      <c r="E90" s="30"/>
      <c r="F90" s="23" t="str">
        <f>E15</f>
        <v>MPBH Šamorín</v>
      </c>
      <c r="G90" s="30"/>
      <c r="H90" s="30"/>
      <c r="I90" s="25" t="s">
        <v>34</v>
      </c>
      <c r="J90" s="28" t="str">
        <f>E21</f>
        <v>Ing. Milan Pokorný</v>
      </c>
      <c r="K90" s="30"/>
      <c r="L90" s="43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33</v>
      </c>
      <c r="D91" s="30"/>
      <c r="E91" s="30"/>
      <c r="F91" s="23">
        <f>IF(E18="","",E18)</f>
        <v>0</v>
      </c>
      <c r="G91" s="30"/>
      <c r="H91" s="30"/>
      <c r="I91" s="25" t="s">
        <v>37</v>
      </c>
      <c r="J91" s="28" t="str">
        <f>E24</f>
        <v>Ing. Milan Pokorný</v>
      </c>
      <c r="K91" s="30"/>
      <c r="L91" s="43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0.35" hidden="1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3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29.25" hidden="1" customHeight="1">
      <c r="A93" s="30"/>
      <c r="B93" s="31"/>
      <c r="C93" s="113" t="s">
        <v>100</v>
      </c>
      <c r="D93" s="105"/>
      <c r="E93" s="105"/>
      <c r="F93" s="105"/>
      <c r="G93" s="105"/>
      <c r="H93" s="105"/>
      <c r="I93" s="105"/>
      <c r="J93" s="114" t="s">
        <v>101</v>
      </c>
      <c r="K93" s="105"/>
      <c r="L93" s="43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10.35" hidden="1" customHeight="1">
      <c r="A94" s="30"/>
      <c r="B94" s="31"/>
      <c r="C94" s="30"/>
      <c r="D94" s="30"/>
      <c r="E94" s="30"/>
      <c r="F94" s="30"/>
      <c r="G94" s="30"/>
      <c r="H94" s="30"/>
      <c r="I94" s="30"/>
      <c r="J94" s="30"/>
      <c r="K94" s="30"/>
      <c r="L94" s="43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22.9" hidden="1" customHeight="1">
      <c r="A95" s="30"/>
      <c r="B95" s="31"/>
      <c r="C95" s="115" t="s">
        <v>102</v>
      </c>
      <c r="D95" s="30"/>
      <c r="E95" s="30"/>
      <c r="F95" s="30"/>
      <c r="G95" s="30"/>
      <c r="H95" s="30"/>
      <c r="I95" s="30"/>
      <c r="J95" s="72">
        <f>J120</f>
        <v>0</v>
      </c>
      <c r="K95" s="30"/>
      <c r="L95" s="43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U95" s="15" t="s">
        <v>103</v>
      </c>
    </row>
    <row r="96" spans="1:47" s="9" customFormat="1" ht="24.95" hidden="1" customHeight="1">
      <c r="B96" s="116"/>
      <c r="D96" s="117" t="s">
        <v>104</v>
      </c>
      <c r="E96" s="118"/>
      <c r="F96" s="118"/>
      <c r="G96" s="118"/>
      <c r="H96" s="118"/>
      <c r="I96" s="118"/>
      <c r="J96" s="119">
        <f>J121</f>
        <v>0</v>
      </c>
      <c r="L96" s="116"/>
    </row>
    <row r="97" spans="1:31" s="10" customFormat="1" ht="19.899999999999999" hidden="1" customHeight="1">
      <c r="B97" s="120"/>
      <c r="D97" s="121" t="s">
        <v>107</v>
      </c>
      <c r="E97" s="122"/>
      <c r="F97" s="122"/>
      <c r="G97" s="122"/>
      <c r="H97" s="122"/>
      <c r="I97" s="122"/>
      <c r="J97" s="123">
        <f>J122</f>
        <v>0</v>
      </c>
      <c r="L97" s="120"/>
    </row>
    <row r="98" spans="1:31" s="10" customFormat="1" ht="19.899999999999999" hidden="1" customHeight="1">
      <c r="B98" s="120"/>
      <c r="D98" s="121" t="s">
        <v>108</v>
      </c>
      <c r="E98" s="122"/>
      <c r="F98" s="122"/>
      <c r="G98" s="122"/>
      <c r="H98" s="122"/>
      <c r="I98" s="122"/>
      <c r="J98" s="123">
        <f>J126</f>
        <v>0</v>
      </c>
      <c r="L98" s="120"/>
    </row>
    <row r="99" spans="1:31" s="9" customFormat="1" ht="24.95" hidden="1" customHeight="1">
      <c r="B99" s="116"/>
      <c r="D99" s="117" t="s">
        <v>110</v>
      </c>
      <c r="E99" s="118"/>
      <c r="F99" s="118"/>
      <c r="G99" s="118"/>
      <c r="H99" s="118"/>
      <c r="I99" s="118"/>
      <c r="J99" s="119">
        <f>J131</f>
        <v>0</v>
      </c>
      <c r="L99" s="116"/>
    </row>
    <row r="100" spans="1:31" s="10" customFormat="1" ht="19.899999999999999" hidden="1" customHeight="1">
      <c r="B100" s="120"/>
      <c r="D100" s="121" t="s">
        <v>111</v>
      </c>
      <c r="E100" s="122"/>
      <c r="F100" s="122"/>
      <c r="G100" s="122"/>
      <c r="H100" s="122"/>
      <c r="I100" s="122"/>
      <c r="J100" s="123">
        <f>J132</f>
        <v>0</v>
      </c>
      <c r="L100" s="120"/>
    </row>
    <row r="101" spans="1:31" s="2" customFormat="1" ht="21.75" hidden="1" customHeight="1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43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6.95" hidden="1" customHeight="1">
      <c r="A102" s="30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hidden="1"/>
    <row r="104" spans="1:31" hidden="1"/>
    <row r="105" spans="1:31" hidden="1"/>
    <row r="106" spans="1:31" s="2" customFormat="1" ht="6.95" customHeight="1">
      <c r="A106" s="30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4.95" customHeight="1">
      <c r="A107" s="30"/>
      <c r="B107" s="31"/>
      <c r="C107" s="19" t="s">
        <v>629</v>
      </c>
      <c r="D107" s="30"/>
      <c r="E107" s="30"/>
      <c r="F107" s="30"/>
      <c r="G107" s="30"/>
      <c r="H107" s="30"/>
      <c r="I107" s="30"/>
      <c r="J107" s="30"/>
      <c r="K107" s="30"/>
      <c r="L107" s="43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3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15</v>
      </c>
      <c r="D109" s="30"/>
      <c r="E109" s="30"/>
      <c r="F109" s="30"/>
      <c r="G109" s="30"/>
      <c r="H109" s="30"/>
      <c r="I109" s="30"/>
      <c r="J109" s="30"/>
      <c r="K109" s="30"/>
      <c r="L109" s="43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>
      <c r="A110" s="30"/>
      <c r="B110" s="31"/>
      <c r="C110" s="30"/>
      <c r="D110" s="30"/>
      <c r="E110" s="235" t="str">
        <f>E7</f>
        <v>Z21080_PS301_01_KGJ SAMORIN_DVP</v>
      </c>
      <c r="F110" s="236"/>
      <c r="G110" s="236"/>
      <c r="H110" s="236"/>
      <c r="I110" s="30"/>
      <c r="J110" s="30"/>
      <c r="K110" s="30"/>
      <c r="L110" s="43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95</v>
      </c>
      <c r="D111" s="30"/>
      <c r="E111" s="30"/>
      <c r="F111" s="30"/>
      <c r="G111" s="30"/>
      <c r="H111" s="30"/>
      <c r="I111" s="30"/>
      <c r="J111" s="30"/>
      <c r="K111" s="30"/>
      <c r="L111" s="43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0"/>
      <c r="D112" s="30"/>
      <c r="E112" s="232" t="str">
        <f>E9</f>
        <v xml:space="preserve">PS 301-01-2 - Trafostanica 22/0,4kV </v>
      </c>
      <c r="F112" s="234"/>
      <c r="G112" s="234"/>
      <c r="H112" s="234"/>
      <c r="I112" s="30"/>
      <c r="J112" s="30"/>
      <c r="K112" s="30"/>
      <c r="L112" s="43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3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5" t="s">
        <v>21</v>
      </c>
      <c r="D114" s="30"/>
      <c r="E114" s="30"/>
      <c r="F114" s="23" t="str">
        <f>F12</f>
        <v>Šamorín</v>
      </c>
      <c r="G114" s="30"/>
      <c r="H114" s="30"/>
      <c r="I114" s="25" t="s">
        <v>23</v>
      </c>
      <c r="J114" s="56" t="str">
        <f>IF(J12="","",J12)</f>
        <v>9. 2. 2022</v>
      </c>
      <c r="K114" s="30"/>
      <c r="L114" s="43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3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5" t="s">
        <v>29</v>
      </c>
      <c r="D116" s="30"/>
      <c r="E116" s="30"/>
      <c r="F116" s="23" t="str">
        <f>E15</f>
        <v>MPBH Šamorín</v>
      </c>
      <c r="G116" s="30"/>
      <c r="H116" s="30"/>
      <c r="I116" s="25" t="s">
        <v>34</v>
      </c>
      <c r="J116" s="28" t="str">
        <f>E21</f>
        <v>Ing. Milan Pokorný</v>
      </c>
      <c r="K116" s="30"/>
      <c r="L116" s="43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5" t="s">
        <v>33</v>
      </c>
      <c r="D117" s="30"/>
      <c r="E117" s="30"/>
      <c r="F117" s="23">
        <f>IF(E18="","",E18)</f>
        <v>0</v>
      </c>
      <c r="G117" s="30"/>
      <c r="H117" s="30"/>
      <c r="I117" s="25" t="s">
        <v>37</v>
      </c>
      <c r="J117" s="28" t="str">
        <f>E24</f>
        <v>Ing. Milan Pokorný</v>
      </c>
      <c r="K117" s="30"/>
      <c r="L117" s="43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3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1" customFormat="1" ht="29.25" customHeight="1">
      <c r="A119" s="124"/>
      <c r="B119" s="125"/>
      <c r="C119" s="126" t="s">
        <v>112</v>
      </c>
      <c r="D119" s="127" t="s">
        <v>64</v>
      </c>
      <c r="E119" s="127" t="s">
        <v>60</v>
      </c>
      <c r="F119" s="127" t="s">
        <v>61</v>
      </c>
      <c r="G119" s="127" t="s">
        <v>113</v>
      </c>
      <c r="H119" s="127" t="s">
        <v>114</v>
      </c>
      <c r="I119" s="127" t="s">
        <v>115</v>
      </c>
      <c r="J119" s="128" t="s">
        <v>101</v>
      </c>
      <c r="K119" s="129" t="s">
        <v>116</v>
      </c>
      <c r="L119" s="130"/>
      <c r="M119" s="63" t="s">
        <v>1</v>
      </c>
      <c r="N119" s="64" t="s">
        <v>43</v>
      </c>
      <c r="O119" s="64" t="s">
        <v>117</v>
      </c>
      <c r="P119" s="64" t="s">
        <v>118</v>
      </c>
      <c r="Q119" s="64" t="s">
        <v>119</v>
      </c>
      <c r="R119" s="64" t="s">
        <v>120</v>
      </c>
      <c r="S119" s="64" t="s">
        <v>121</v>
      </c>
      <c r="T119" s="65" t="s">
        <v>122</v>
      </c>
      <c r="U119" s="124"/>
      <c r="V119" s="124"/>
      <c r="W119" s="124"/>
      <c r="X119" s="124"/>
      <c r="Y119" s="124"/>
      <c r="Z119" s="124"/>
      <c r="AA119" s="124"/>
      <c r="AB119" s="124"/>
      <c r="AC119" s="124"/>
      <c r="AD119" s="124"/>
      <c r="AE119" s="124"/>
    </row>
    <row r="120" spans="1:65" s="2" customFormat="1" ht="22.9" customHeight="1">
      <c r="A120" s="30"/>
      <c r="B120" s="31"/>
      <c r="C120" s="70" t="s">
        <v>102</v>
      </c>
      <c r="D120" s="30"/>
      <c r="E120" s="30"/>
      <c r="F120" s="30"/>
      <c r="G120" s="30"/>
      <c r="H120" s="30"/>
      <c r="I120" s="30"/>
      <c r="J120" s="131">
        <f>BK120</f>
        <v>0</v>
      </c>
      <c r="K120" s="30"/>
      <c r="L120" s="31"/>
      <c r="M120" s="66"/>
      <c r="N120" s="57"/>
      <c r="O120" s="67"/>
      <c r="P120" s="132">
        <f>P121+P131</f>
        <v>0</v>
      </c>
      <c r="Q120" s="67"/>
      <c r="R120" s="132">
        <f>R121+R131</f>
        <v>0.51776199999999994</v>
      </c>
      <c r="S120" s="67"/>
      <c r="T120" s="133">
        <f>T121+T131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5" t="s">
        <v>78</v>
      </c>
      <c r="AU120" s="15" t="s">
        <v>103</v>
      </c>
      <c r="BK120" s="134">
        <f>BK121+BK131</f>
        <v>0</v>
      </c>
    </row>
    <row r="121" spans="1:65" s="12" customFormat="1" ht="25.9" customHeight="1">
      <c r="B121" s="135"/>
      <c r="D121" s="136" t="s">
        <v>78</v>
      </c>
      <c r="E121" s="137" t="s">
        <v>123</v>
      </c>
      <c r="F121" s="137" t="s">
        <v>124</v>
      </c>
      <c r="I121" s="138"/>
      <c r="J121" s="139">
        <f>BK121</f>
        <v>0</v>
      </c>
      <c r="L121" s="135"/>
      <c r="M121" s="140"/>
      <c r="N121" s="141"/>
      <c r="O121" s="141"/>
      <c r="P121" s="142">
        <f>P122+P126</f>
        <v>0</v>
      </c>
      <c r="Q121" s="141"/>
      <c r="R121" s="142">
        <f>R122+R126</f>
        <v>0</v>
      </c>
      <c r="S121" s="141"/>
      <c r="T121" s="143">
        <f>T122+T126</f>
        <v>0</v>
      </c>
      <c r="AR121" s="136" t="s">
        <v>87</v>
      </c>
      <c r="AT121" s="144" t="s">
        <v>78</v>
      </c>
      <c r="AU121" s="144" t="s">
        <v>79</v>
      </c>
      <c r="AY121" s="136" t="s">
        <v>125</v>
      </c>
      <c r="BK121" s="145">
        <f>BK122+BK126</f>
        <v>0</v>
      </c>
    </row>
    <row r="122" spans="1:65" s="12" customFormat="1" ht="22.9" customHeight="1">
      <c r="B122" s="135"/>
      <c r="D122" s="136" t="s">
        <v>78</v>
      </c>
      <c r="E122" s="146" t="s">
        <v>166</v>
      </c>
      <c r="F122" s="146" t="s">
        <v>167</v>
      </c>
      <c r="I122" s="138"/>
      <c r="J122" s="147">
        <f>BK122</f>
        <v>0</v>
      </c>
      <c r="L122" s="135"/>
      <c r="M122" s="140"/>
      <c r="N122" s="141"/>
      <c r="O122" s="141"/>
      <c r="P122" s="142">
        <f>SUM(P123:P125)</f>
        <v>0</v>
      </c>
      <c r="Q122" s="141"/>
      <c r="R122" s="142">
        <f>SUM(R123:R125)</f>
        <v>0</v>
      </c>
      <c r="S122" s="141"/>
      <c r="T122" s="143">
        <f>SUM(T123:T125)</f>
        <v>0</v>
      </c>
      <c r="AR122" s="136" t="s">
        <v>138</v>
      </c>
      <c r="AT122" s="144" t="s">
        <v>78</v>
      </c>
      <c r="AU122" s="144" t="s">
        <v>87</v>
      </c>
      <c r="AY122" s="136" t="s">
        <v>125</v>
      </c>
      <c r="BK122" s="145">
        <f>SUM(BK123:BK125)</f>
        <v>0</v>
      </c>
    </row>
    <row r="123" spans="1:65" s="2" customFormat="1" ht="24.2" customHeight="1">
      <c r="A123" s="30"/>
      <c r="B123" s="148"/>
      <c r="C123" s="149" t="s">
        <v>87</v>
      </c>
      <c r="D123" s="149" t="s">
        <v>127</v>
      </c>
      <c r="E123" s="150" t="s">
        <v>361</v>
      </c>
      <c r="F123" s="151" t="s">
        <v>362</v>
      </c>
      <c r="G123" s="152" t="s">
        <v>141</v>
      </c>
      <c r="H123" s="153">
        <v>30</v>
      </c>
      <c r="I123" s="154"/>
      <c r="J123" s="155">
        <f>ROUND(I123*H123,2)</f>
        <v>0</v>
      </c>
      <c r="K123" s="156"/>
      <c r="L123" s="31"/>
      <c r="M123" s="157" t="s">
        <v>1</v>
      </c>
      <c r="N123" s="158" t="s">
        <v>45</v>
      </c>
      <c r="O123" s="59"/>
      <c r="P123" s="159">
        <f>O123*H123</f>
        <v>0</v>
      </c>
      <c r="Q123" s="159">
        <v>0</v>
      </c>
      <c r="R123" s="159">
        <f>Q123*H123</f>
        <v>0</v>
      </c>
      <c r="S123" s="159">
        <v>0</v>
      </c>
      <c r="T123" s="160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61" t="s">
        <v>87</v>
      </c>
      <c r="AT123" s="161" t="s">
        <v>127</v>
      </c>
      <c r="AU123" s="161" t="s">
        <v>132</v>
      </c>
      <c r="AY123" s="15" t="s">
        <v>125</v>
      </c>
      <c r="BE123" s="162">
        <f>IF(N123="základná",J123,0)</f>
        <v>0</v>
      </c>
      <c r="BF123" s="162">
        <f>IF(N123="znížená",J123,0)</f>
        <v>0</v>
      </c>
      <c r="BG123" s="162">
        <f>IF(N123="zákl. prenesená",J123,0)</f>
        <v>0</v>
      </c>
      <c r="BH123" s="162">
        <f>IF(N123="zníž. prenesená",J123,0)</f>
        <v>0</v>
      </c>
      <c r="BI123" s="162">
        <f>IF(N123="nulová",J123,0)</f>
        <v>0</v>
      </c>
      <c r="BJ123" s="15" t="s">
        <v>132</v>
      </c>
      <c r="BK123" s="162">
        <f>ROUND(I123*H123,2)</f>
        <v>0</v>
      </c>
      <c r="BL123" s="15" t="s">
        <v>87</v>
      </c>
      <c r="BM123" s="161" t="s">
        <v>363</v>
      </c>
    </row>
    <row r="124" spans="1:65" s="2" customFormat="1" ht="24.2" customHeight="1">
      <c r="A124" s="30"/>
      <c r="B124" s="148"/>
      <c r="C124" s="149" t="s">
        <v>132</v>
      </c>
      <c r="D124" s="149" t="s">
        <v>127</v>
      </c>
      <c r="E124" s="150" t="s">
        <v>177</v>
      </c>
      <c r="F124" s="151" t="s">
        <v>178</v>
      </c>
      <c r="G124" s="152" t="s">
        <v>136</v>
      </c>
      <c r="H124" s="153">
        <v>7.35</v>
      </c>
      <c r="I124" s="154"/>
      <c r="J124" s="155">
        <f>ROUND(I124*H124,2)</f>
        <v>0</v>
      </c>
      <c r="K124" s="156"/>
      <c r="L124" s="31"/>
      <c r="M124" s="157" t="s">
        <v>1</v>
      </c>
      <c r="N124" s="158" t="s">
        <v>45</v>
      </c>
      <c r="O124" s="59"/>
      <c r="P124" s="159">
        <f>O124*H124</f>
        <v>0</v>
      </c>
      <c r="Q124" s="159">
        <v>0</v>
      </c>
      <c r="R124" s="159">
        <f>Q124*H124</f>
        <v>0</v>
      </c>
      <c r="S124" s="159">
        <v>0</v>
      </c>
      <c r="T124" s="160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61" t="s">
        <v>170</v>
      </c>
      <c r="AT124" s="161" t="s">
        <v>127</v>
      </c>
      <c r="AU124" s="161" t="s">
        <v>132</v>
      </c>
      <c r="AY124" s="15" t="s">
        <v>125</v>
      </c>
      <c r="BE124" s="162">
        <f>IF(N124="základná",J124,0)</f>
        <v>0</v>
      </c>
      <c r="BF124" s="162">
        <f>IF(N124="znížená",J124,0)</f>
        <v>0</v>
      </c>
      <c r="BG124" s="162">
        <f>IF(N124="zákl. prenesená",J124,0)</f>
        <v>0</v>
      </c>
      <c r="BH124" s="162">
        <f>IF(N124="zníž. prenesená",J124,0)</f>
        <v>0</v>
      </c>
      <c r="BI124" s="162">
        <f>IF(N124="nulová",J124,0)</f>
        <v>0</v>
      </c>
      <c r="BJ124" s="15" t="s">
        <v>132</v>
      </c>
      <c r="BK124" s="162">
        <f>ROUND(I124*H124,2)</f>
        <v>0</v>
      </c>
      <c r="BL124" s="15" t="s">
        <v>170</v>
      </c>
      <c r="BM124" s="161" t="s">
        <v>364</v>
      </c>
    </row>
    <row r="125" spans="1:65" s="2" customFormat="1" ht="33" customHeight="1">
      <c r="A125" s="30"/>
      <c r="B125" s="148"/>
      <c r="C125" s="149" t="s">
        <v>138</v>
      </c>
      <c r="D125" s="149" t="s">
        <v>127</v>
      </c>
      <c r="E125" s="150" t="s">
        <v>365</v>
      </c>
      <c r="F125" s="151" t="s">
        <v>366</v>
      </c>
      <c r="G125" s="152" t="s">
        <v>141</v>
      </c>
      <c r="H125" s="153">
        <v>30</v>
      </c>
      <c r="I125" s="154"/>
      <c r="J125" s="155">
        <f>ROUND(I125*H125,2)</f>
        <v>0</v>
      </c>
      <c r="K125" s="156"/>
      <c r="L125" s="31"/>
      <c r="M125" s="157" t="s">
        <v>1</v>
      </c>
      <c r="N125" s="158" t="s">
        <v>45</v>
      </c>
      <c r="O125" s="59"/>
      <c r="P125" s="159">
        <f>O125*H125</f>
        <v>0</v>
      </c>
      <c r="Q125" s="159">
        <v>0</v>
      </c>
      <c r="R125" s="159">
        <f>Q125*H125</f>
        <v>0</v>
      </c>
      <c r="S125" s="159">
        <v>0</v>
      </c>
      <c r="T125" s="160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61" t="s">
        <v>87</v>
      </c>
      <c r="AT125" s="161" t="s">
        <v>127</v>
      </c>
      <c r="AU125" s="161" t="s">
        <v>132</v>
      </c>
      <c r="AY125" s="15" t="s">
        <v>125</v>
      </c>
      <c r="BE125" s="162">
        <f>IF(N125="základná",J125,0)</f>
        <v>0</v>
      </c>
      <c r="BF125" s="162">
        <f>IF(N125="znížená",J125,0)</f>
        <v>0</v>
      </c>
      <c r="BG125" s="162">
        <f>IF(N125="zákl. prenesená",J125,0)</f>
        <v>0</v>
      </c>
      <c r="BH125" s="162">
        <f>IF(N125="zníž. prenesená",J125,0)</f>
        <v>0</v>
      </c>
      <c r="BI125" s="162">
        <f>IF(N125="nulová",J125,0)</f>
        <v>0</v>
      </c>
      <c r="BJ125" s="15" t="s">
        <v>132</v>
      </c>
      <c r="BK125" s="162">
        <f>ROUND(I125*H125,2)</f>
        <v>0</v>
      </c>
      <c r="BL125" s="15" t="s">
        <v>87</v>
      </c>
      <c r="BM125" s="161" t="s">
        <v>367</v>
      </c>
    </row>
    <row r="126" spans="1:65" s="12" customFormat="1" ht="22.9" customHeight="1">
      <c r="B126" s="135"/>
      <c r="D126" s="136" t="s">
        <v>78</v>
      </c>
      <c r="E126" s="146" t="s">
        <v>224</v>
      </c>
      <c r="F126" s="146" t="s">
        <v>225</v>
      </c>
      <c r="I126" s="138"/>
      <c r="J126" s="147">
        <f>BK126</f>
        <v>0</v>
      </c>
      <c r="L126" s="135"/>
      <c r="M126" s="140"/>
      <c r="N126" s="141"/>
      <c r="O126" s="141"/>
      <c r="P126" s="142">
        <f>SUM(P127:P130)</f>
        <v>0</v>
      </c>
      <c r="Q126" s="141"/>
      <c r="R126" s="142">
        <f>SUM(R127:R130)</f>
        <v>0</v>
      </c>
      <c r="S126" s="141"/>
      <c r="T126" s="143">
        <f>SUM(T127:T130)</f>
        <v>0</v>
      </c>
      <c r="AR126" s="136" t="s">
        <v>131</v>
      </c>
      <c r="AT126" s="144" t="s">
        <v>78</v>
      </c>
      <c r="AU126" s="144" t="s">
        <v>87</v>
      </c>
      <c r="AY126" s="136" t="s">
        <v>125</v>
      </c>
      <c r="BK126" s="145">
        <f>SUM(BK127:BK130)</f>
        <v>0</v>
      </c>
    </row>
    <row r="127" spans="1:65" s="2" customFormat="1" ht="33" customHeight="1">
      <c r="A127" s="30"/>
      <c r="B127" s="148"/>
      <c r="C127" s="149" t="s">
        <v>131</v>
      </c>
      <c r="D127" s="149" t="s">
        <v>127</v>
      </c>
      <c r="E127" s="150" t="s">
        <v>227</v>
      </c>
      <c r="F127" s="151" t="s">
        <v>228</v>
      </c>
      <c r="G127" s="152" t="s">
        <v>229</v>
      </c>
      <c r="H127" s="153">
        <v>40</v>
      </c>
      <c r="I127" s="154"/>
      <c r="J127" s="155">
        <f>ROUND(I127*H127,2)</f>
        <v>0</v>
      </c>
      <c r="K127" s="156"/>
      <c r="L127" s="31"/>
      <c r="M127" s="157" t="s">
        <v>1</v>
      </c>
      <c r="N127" s="158" t="s">
        <v>45</v>
      </c>
      <c r="O127" s="59"/>
      <c r="P127" s="159">
        <f>O127*H127</f>
        <v>0</v>
      </c>
      <c r="Q127" s="159">
        <v>0</v>
      </c>
      <c r="R127" s="159">
        <f>Q127*H127</f>
        <v>0</v>
      </c>
      <c r="S127" s="159">
        <v>0</v>
      </c>
      <c r="T127" s="160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61" t="s">
        <v>230</v>
      </c>
      <c r="AT127" s="161" t="s">
        <v>127</v>
      </c>
      <c r="AU127" s="161" t="s">
        <v>132</v>
      </c>
      <c r="AY127" s="15" t="s">
        <v>125</v>
      </c>
      <c r="BE127" s="162">
        <f>IF(N127="základná",J127,0)</f>
        <v>0</v>
      </c>
      <c r="BF127" s="162">
        <f>IF(N127="znížená",J127,0)</f>
        <v>0</v>
      </c>
      <c r="BG127" s="162">
        <f>IF(N127="zákl. prenesená",J127,0)</f>
        <v>0</v>
      </c>
      <c r="BH127" s="162">
        <f>IF(N127="zníž. prenesená",J127,0)</f>
        <v>0</v>
      </c>
      <c r="BI127" s="162">
        <f>IF(N127="nulová",J127,0)</f>
        <v>0</v>
      </c>
      <c r="BJ127" s="15" t="s">
        <v>132</v>
      </c>
      <c r="BK127" s="162">
        <f>ROUND(I127*H127,2)</f>
        <v>0</v>
      </c>
      <c r="BL127" s="15" t="s">
        <v>230</v>
      </c>
      <c r="BM127" s="161" t="s">
        <v>368</v>
      </c>
    </row>
    <row r="128" spans="1:65" s="2" customFormat="1" ht="37.9" customHeight="1">
      <c r="A128" s="30"/>
      <c r="B128" s="148"/>
      <c r="C128" s="149" t="s">
        <v>150</v>
      </c>
      <c r="D128" s="149" t="s">
        <v>127</v>
      </c>
      <c r="E128" s="150" t="s">
        <v>233</v>
      </c>
      <c r="F128" s="151" t="s">
        <v>234</v>
      </c>
      <c r="G128" s="152" t="s">
        <v>229</v>
      </c>
      <c r="H128" s="153">
        <v>40</v>
      </c>
      <c r="I128" s="154"/>
      <c r="J128" s="155">
        <f>ROUND(I128*H128,2)</f>
        <v>0</v>
      </c>
      <c r="K128" s="156"/>
      <c r="L128" s="31"/>
      <c r="M128" s="157" t="s">
        <v>1</v>
      </c>
      <c r="N128" s="158" t="s">
        <v>45</v>
      </c>
      <c r="O128" s="59"/>
      <c r="P128" s="159">
        <f>O128*H128</f>
        <v>0</v>
      </c>
      <c r="Q128" s="159">
        <v>0</v>
      </c>
      <c r="R128" s="159">
        <f>Q128*H128</f>
        <v>0</v>
      </c>
      <c r="S128" s="159">
        <v>0</v>
      </c>
      <c r="T128" s="160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61" t="s">
        <v>230</v>
      </c>
      <c r="AT128" s="161" t="s">
        <v>127</v>
      </c>
      <c r="AU128" s="161" t="s">
        <v>132</v>
      </c>
      <c r="AY128" s="15" t="s">
        <v>125</v>
      </c>
      <c r="BE128" s="162">
        <f>IF(N128="základná",J128,0)</f>
        <v>0</v>
      </c>
      <c r="BF128" s="162">
        <f>IF(N128="znížená",J128,0)</f>
        <v>0</v>
      </c>
      <c r="BG128" s="162">
        <f>IF(N128="zákl. prenesená",J128,0)</f>
        <v>0</v>
      </c>
      <c r="BH128" s="162">
        <f>IF(N128="zníž. prenesená",J128,0)</f>
        <v>0</v>
      </c>
      <c r="BI128" s="162">
        <f>IF(N128="nulová",J128,0)</f>
        <v>0</v>
      </c>
      <c r="BJ128" s="15" t="s">
        <v>132</v>
      </c>
      <c r="BK128" s="162">
        <f>ROUND(I128*H128,2)</f>
        <v>0</v>
      </c>
      <c r="BL128" s="15" t="s">
        <v>230</v>
      </c>
      <c r="BM128" s="161" t="s">
        <v>369</v>
      </c>
    </row>
    <row r="129" spans="1:65" s="2" customFormat="1" ht="16.5" customHeight="1">
      <c r="A129" s="30"/>
      <c r="B129" s="148"/>
      <c r="C129" s="149" t="s">
        <v>155</v>
      </c>
      <c r="D129" s="149" t="s">
        <v>127</v>
      </c>
      <c r="E129" s="150" t="s">
        <v>237</v>
      </c>
      <c r="F129" s="151" t="s">
        <v>238</v>
      </c>
      <c r="G129" s="152" t="s">
        <v>229</v>
      </c>
      <c r="H129" s="153">
        <v>16</v>
      </c>
      <c r="I129" s="154"/>
      <c r="J129" s="155">
        <f>ROUND(I129*H129,2)</f>
        <v>0</v>
      </c>
      <c r="K129" s="156"/>
      <c r="L129" s="31"/>
      <c r="M129" s="157" t="s">
        <v>1</v>
      </c>
      <c r="N129" s="158" t="s">
        <v>45</v>
      </c>
      <c r="O129" s="59"/>
      <c r="P129" s="159">
        <f>O129*H129</f>
        <v>0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61" t="s">
        <v>87</v>
      </c>
      <c r="AT129" s="161" t="s">
        <v>127</v>
      </c>
      <c r="AU129" s="161" t="s">
        <v>132</v>
      </c>
      <c r="AY129" s="15" t="s">
        <v>125</v>
      </c>
      <c r="BE129" s="162">
        <f>IF(N129="základná",J129,0)</f>
        <v>0</v>
      </c>
      <c r="BF129" s="162">
        <f>IF(N129="znížená",J129,0)</f>
        <v>0</v>
      </c>
      <c r="BG129" s="162">
        <f>IF(N129="zákl. prenesená",J129,0)</f>
        <v>0</v>
      </c>
      <c r="BH129" s="162">
        <f>IF(N129="zníž. prenesená",J129,0)</f>
        <v>0</v>
      </c>
      <c r="BI129" s="162">
        <f>IF(N129="nulová",J129,0)</f>
        <v>0</v>
      </c>
      <c r="BJ129" s="15" t="s">
        <v>132</v>
      </c>
      <c r="BK129" s="162">
        <f>ROUND(I129*H129,2)</f>
        <v>0</v>
      </c>
      <c r="BL129" s="15" t="s">
        <v>87</v>
      </c>
      <c r="BM129" s="161" t="s">
        <v>370</v>
      </c>
    </row>
    <row r="130" spans="1:65" s="2" customFormat="1" ht="16.5" customHeight="1">
      <c r="A130" s="30"/>
      <c r="B130" s="148"/>
      <c r="C130" s="149" t="s">
        <v>159</v>
      </c>
      <c r="D130" s="149" t="s">
        <v>127</v>
      </c>
      <c r="E130" s="150" t="s">
        <v>241</v>
      </c>
      <c r="F130" s="151" t="s">
        <v>242</v>
      </c>
      <c r="G130" s="152" t="s">
        <v>229</v>
      </c>
      <c r="H130" s="153">
        <v>8</v>
      </c>
      <c r="I130" s="154"/>
      <c r="J130" s="155">
        <f>ROUND(I130*H130,2)</f>
        <v>0</v>
      </c>
      <c r="K130" s="156"/>
      <c r="L130" s="31"/>
      <c r="M130" s="157" t="s">
        <v>1</v>
      </c>
      <c r="N130" s="158" t="s">
        <v>45</v>
      </c>
      <c r="O130" s="59"/>
      <c r="P130" s="159">
        <f>O130*H130</f>
        <v>0</v>
      </c>
      <c r="Q130" s="159">
        <v>0</v>
      </c>
      <c r="R130" s="159">
        <f>Q130*H130</f>
        <v>0</v>
      </c>
      <c r="S130" s="159">
        <v>0</v>
      </c>
      <c r="T130" s="160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61" t="s">
        <v>87</v>
      </c>
      <c r="AT130" s="161" t="s">
        <v>127</v>
      </c>
      <c r="AU130" s="161" t="s">
        <v>132</v>
      </c>
      <c r="AY130" s="15" t="s">
        <v>125</v>
      </c>
      <c r="BE130" s="162">
        <f>IF(N130="základná",J130,0)</f>
        <v>0</v>
      </c>
      <c r="BF130" s="162">
        <f>IF(N130="znížená",J130,0)</f>
        <v>0</v>
      </c>
      <c r="BG130" s="162">
        <f>IF(N130="zákl. prenesená",J130,0)</f>
        <v>0</v>
      </c>
      <c r="BH130" s="162">
        <f>IF(N130="zníž. prenesená",J130,0)</f>
        <v>0</v>
      </c>
      <c r="BI130" s="162">
        <f>IF(N130="nulová",J130,0)</f>
        <v>0</v>
      </c>
      <c r="BJ130" s="15" t="s">
        <v>132</v>
      </c>
      <c r="BK130" s="162">
        <f>ROUND(I130*H130,2)</f>
        <v>0</v>
      </c>
      <c r="BL130" s="15" t="s">
        <v>87</v>
      </c>
      <c r="BM130" s="161" t="s">
        <v>371</v>
      </c>
    </row>
    <row r="131" spans="1:65" s="12" customFormat="1" ht="25.9" customHeight="1">
      <c r="B131" s="135"/>
      <c r="D131" s="136" t="s">
        <v>78</v>
      </c>
      <c r="E131" s="137" t="s">
        <v>143</v>
      </c>
      <c r="F131" s="137" t="s">
        <v>256</v>
      </c>
      <c r="I131" s="138"/>
      <c r="J131" s="139">
        <f>BK131</f>
        <v>0</v>
      </c>
      <c r="L131" s="135"/>
      <c r="M131" s="140"/>
      <c r="N131" s="141"/>
      <c r="O131" s="141"/>
      <c r="P131" s="142">
        <f>P132</f>
        <v>0</v>
      </c>
      <c r="Q131" s="141"/>
      <c r="R131" s="142">
        <f>R132</f>
        <v>0.51776199999999994</v>
      </c>
      <c r="S131" s="141"/>
      <c r="T131" s="143">
        <f>T132</f>
        <v>0</v>
      </c>
      <c r="AR131" s="136" t="s">
        <v>138</v>
      </c>
      <c r="AT131" s="144" t="s">
        <v>78</v>
      </c>
      <c r="AU131" s="144" t="s">
        <v>79</v>
      </c>
      <c r="AY131" s="136" t="s">
        <v>125</v>
      </c>
      <c r="BK131" s="145">
        <f>BK132</f>
        <v>0</v>
      </c>
    </row>
    <row r="132" spans="1:65" s="12" customFormat="1" ht="22.9" customHeight="1">
      <c r="B132" s="135"/>
      <c r="D132" s="136" t="s">
        <v>78</v>
      </c>
      <c r="E132" s="146" t="s">
        <v>257</v>
      </c>
      <c r="F132" s="146" t="s">
        <v>258</v>
      </c>
      <c r="I132" s="138"/>
      <c r="J132" s="147">
        <f>BK132</f>
        <v>0</v>
      </c>
      <c r="L132" s="135"/>
      <c r="M132" s="140"/>
      <c r="N132" s="141"/>
      <c r="O132" s="141"/>
      <c r="P132" s="142">
        <f>SUM(P133:P217)</f>
        <v>0</v>
      </c>
      <c r="Q132" s="141"/>
      <c r="R132" s="142">
        <f>SUM(R133:R217)</f>
        <v>0.51776199999999994</v>
      </c>
      <c r="S132" s="141"/>
      <c r="T132" s="143">
        <f>SUM(T133:T217)</f>
        <v>0</v>
      </c>
      <c r="AR132" s="136" t="s">
        <v>138</v>
      </c>
      <c r="AT132" s="144" t="s">
        <v>78</v>
      </c>
      <c r="AU132" s="144" t="s">
        <v>87</v>
      </c>
      <c r="AY132" s="136" t="s">
        <v>125</v>
      </c>
      <c r="BK132" s="145">
        <f>SUM(BK133:BK217)</f>
        <v>0</v>
      </c>
    </row>
    <row r="133" spans="1:65" s="2" customFormat="1" ht="24.2" customHeight="1">
      <c r="A133" s="30"/>
      <c r="B133" s="148"/>
      <c r="C133" s="149" t="s">
        <v>146</v>
      </c>
      <c r="D133" s="149" t="s">
        <v>127</v>
      </c>
      <c r="E133" s="150" t="s">
        <v>372</v>
      </c>
      <c r="F133" s="151" t="s">
        <v>373</v>
      </c>
      <c r="G133" s="152" t="s">
        <v>141</v>
      </c>
      <c r="H133" s="153">
        <v>20</v>
      </c>
      <c r="I133" s="154"/>
      <c r="J133" s="155">
        <f>ROUND(I133*H133,2)</f>
        <v>0</v>
      </c>
      <c r="K133" s="156"/>
      <c r="L133" s="31"/>
      <c r="M133" s="157" t="s">
        <v>1</v>
      </c>
      <c r="N133" s="158" t="s">
        <v>45</v>
      </c>
      <c r="O133" s="59"/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61" t="s">
        <v>87</v>
      </c>
      <c r="AT133" s="161" t="s">
        <v>127</v>
      </c>
      <c r="AU133" s="161" t="s">
        <v>132</v>
      </c>
      <c r="AY133" s="15" t="s">
        <v>125</v>
      </c>
      <c r="BE133" s="162">
        <f>IF(N133="základná",J133,0)</f>
        <v>0</v>
      </c>
      <c r="BF133" s="162">
        <f>IF(N133="znížená",J133,0)</f>
        <v>0</v>
      </c>
      <c r="BG133" s="162">
        <f>IF(N133="zákl. prenesená",J133,0)</f>
        <v>0</v>
      </c>
      <c r="BH133" s="162">
        <f>IF(N133="zníž. prenesená",J133,0)</f>
        <v>0</v>
      </c>
      <c r="BI133" s="162">
        <f>IF(N133="nulová",J133,0)</f>
        <v>0</v>
      </c>
      <c r="BJ133" s="15" t="s">
        <v>132</v>
      </c>
      <c r="BK133" s="162">
        <f>ROUND(I133*H133,2)</f>
        <v>0</v>
      </c>
      <c r="BL133" s="15" t="s">
        <v>87</v>
      </c>
      <c r="BM133" s="161" t="s">
        <v>374</v>
      </c>
    </row>
    <row r="134" spans="1:65" s="2" customFormat="1" ht="21.75" customHeight="1">
      <c r="A134" s="30"/>
      <c r="B134" s="148"/>
      <c r="C134" s="163" t="s">
        <v>148</v>
      </c>
      <c r="D134" s="163" t="s">
        <v>143</v>
      </c>
      <c r="E134" s="164" t="s">
        <v>375</v>
      </c>
      <c r="F134" s="165" t="s">
        <v>376</v>
      </c>
      <c r="G134" s="166" t="s">
        <v>141</v>
      </c>
      <c r="H134" s="167">
        <v>21</v>
      </c>
      <c r="I134" s="168"/>
      <c r="J134" s="169">
        <f>ROUND(I134*H134,2)</f>
        <v>0</v>
      </c>
      <c r="K134" s="170"/>
      <c r="L134" s="171"/>
      <c r="M134" s="172" t="s">
        <v>1</v>
      </c>
      <c r="N134" s="173" t="s">
        <v>45</v>
      </c>
      <c r="O134" s="59"/>
      <c r="P134" s="159">
        <f>O134*H134</f>
        <v>0</v>
      </c>
      <c r="Q134" s="159">
        <v>4.0000000000000003E-5</v>
      </c>
      <c r="R134" s="159">
        <f>Q134*H134</f>
        <v>8.4000000000000003E-4</v>
      </c>
      <c r="S134" s="159">
        <v>0</v>
      </c>
      <c r="T134" s="160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61" t="s">
        <v>191</v>
      </c>
      <c r="AT134" s="161" t="s">
        <v>143</v>
      </c>
      <c r="AU134" s="161" t="s">
        <v>132</v>
      </c>
      <c r="AY134" s="15" t="s">
        <v>125</v>
      </c>
      <c r="BE134" s="162">
        <f>IF(N134="základná",J134,0)</f>
        <v>0</v>
      </c>
      <c r="BF134" s="162">
        <f>IF(N134="znížená",J134,0)</f>
        <v>0</v>
      </c>
      <c r="BG134" s="162">
        <f>IF(N134="zákl. prenesená",J134,0)</f>
        <v>0</v>
      </c>
      <c r="BH134" s="162">
        <f>IF(N134="zníž. prenesená",J134,0)</f>
        <v>0</v>
      </c>
      <c r="BI134" s="162">
        <f>IF(N134="nulová",J134,0)</f>
        <v>0</v>
      </c>
      <c r="BJ134" s="15" t="s">
        <v>132</v>
      </c>
      <c r="BK134" s="162">
        <f>ROUND(I134*H134,2)</f>
        <v>0</v>
      </c>
      <c r="BL134" s="15" t="s">
        <v>191</v>
      </c>
      <c r="BM134" s="161" t="s">
        <v>377</v>
      </c>
    </row>
    <row r="135" spans="1:65" s="13" customFormat="1">
      <c r="B135" s="174"/>
      <c r="D135" s="175" t="s">
        <v>193</v>
      </c>
      <c r="F135" s="176" t="s">
        <v>378</v>
      </c>
      <c r="H135" s="177">
        <v>21</v>
      </c>
      <c r="I135" s="178"/>
      <c r="L135" s="174"/>
      <c r="M135" s="179"/>
      <c r="N135" s="180"/>
      <c r="O135" s="180"/>
      <c r="P135" s="180"/>
      <c r="Q135" s="180"/>
      <c r="R135" s="180"/>
      <c r="S135" s="180"/>
      <c r="T135" s="181"/>
      <c r="AT135" s="182" t="s">
        <v>193</v>
      </c>
      <c r="AU135" s="182" t="s">
        <v>132</v>
      </c>
      <c r="AV135" s="13" t="s">
        <v>132</v>
      </c>
      <c r="AW135" s="13" t="s">
        <v>3</v>
      </c>
      <c r="AX135" s="13" t="s">
        <v>87</v>
      </c>
      <c r="AY135" s="182" t="s">
        <v>125</v>
      </c>
    </row>
    <row r="136" spans="1:65" s="2" customFormat="1" ht="24.2" customHeight="1">
      <c r="A136" s="30"/>
      <c r="B136" s="148"/>
      <c r="C136" s="149" t="s">
        <v>172</v>
      </c>
      <c r="D136" s="149" t="s">
        <v>127</v>
      </c>
      <c r="E136" s="150" t="s">
        <v>379</v>
      </c>
      <c r="F136" s="151" t="s">
        <v>380</v>
      </c>
      <c r="G136" s="152" t="s">
        <v>215</v>
      </c>
      <c r="H136" s="153">
        <v>130</v>
      </c>
      <c r="I136" s="154"/>
      <c r="J136" s="155">
        <f t="shared" ref="J136:J167" si="0">ROUND(I136*H136,2)</f>
        <v>0</v>
      </c>
      <c r="K136" s="156"/>
      <c r="L136" s="31"/>
      <c r="M136" s="157" t="s">
        <v>1</v>
      </c>
      <c r="N136" s="158" t="s">
        <v>45</v>
      </c>
      <c r="O136" s="59"/>
      <c r="P136" s="159">
        <f t="shared" ref="P136:P167" si="1">O136*H136</f>
        <v>0</v>
      </c>
      <c r="Q136" s="159">
        <v>0</v>
      </c>
      <c r="R136" s="159">
        <f t="shared" ref="R136:R167" si="2">Q136*H136</f>
        <v>0</v>
      </c>
      <c r="S136" s="159">
        <v>0</v>
      </c>
      <c r="T136" s="160">
        <f t="shared" ref="T136:T167" si="3"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61" t="s">
        <v>87</v>
      </c>
      <c r="AT136" s="161" t="s">
        <v>127</v>
      </c>
      <c r="AU136" s="161" t="s">
        <v>132</v>
      </c>
      <c r="AY136" s="15" t="s">
        <v>125</v>
      </c>
      <c r="BE136" s="162">
        <f t="shared" ref="BE136:BE167" si="4">IF(N136="základná",J136,0)</f>
        <v>0</v>
      </c>
      <c r="BF136" s="162">
        <f t="shared" ref="BF136:BF167" si="5">IF(N136="znížená",J136,0)</f>
        <v>0</v>
      </c>
      <c r="BG136" s="162">
        <f t="shared" ref="BG136:BG167" si="6">IF(N136="zákl. prenesená",J136,0)</f>
        <v>0</v>
      </c>
      <c r="BH136" s="162">
        <f t="shared" ref="BH136:BH167" si="7">IF(N136="zníž. prenesená",J136,0)</f>
        <v>0</v>
      </c>
      <c r="BI136" s="162">
        <f t="shared" ref="BI136:BI167" si="8">IF(N136="nulová",J136,0)</f>
        <v>0</v>
      </c>
      <c r="BJ136" s="15" t="s">
        <v>132</v>
      </c>
      <c r="BK136" s="162">
        <f t="shared" ref="BK136:BK167" si="9">ROUND(I136*H136,2)</f>
        <v>0</v>
      </c>
      <c r="BL136" s="15" t="s">
        <v>87</v>
      </c>
      <c r="BM136" s="161" t="s">
        <v>381</v>
      </c>
    </row>
    <row r="137" spans="1:65" s="2" customFormat="1" ht="24.2" customHeight="1">
      <c r="A137" s="30"/>
      <c r="B137" s="148"/>
      <c r="C137" s="149" t="s">
        <v>176</v>
      </c>
      <c r="D137" s="149" t="s">
        <v>127</v>
      </c>
      <c r="E137" s="150" t="s">
        <v>382</v>
      </c>
      <c r="F137" s="151" t="s">
        <v>383</v>
      </c>
      <c r="G137" s="152" t="s">
        <v>215</v>
      </c>
      <c r="H137" s="153">
        <v>10</v>
      </c>
      <c r="I137" s="154"/>
      <c r="J137" s="155">
        <f t="shared" si="0"/>
        <v>0</v>
      </c>
      <c r="K137" s="156"/>
      <c r="L137" s="31"/>
      <c r="M137" s="157" t="s">
        <v>1</v>
      </c>
      <c r="N137" s="158" t="s">
        <v>45</v>
      </c>
      <c r="O137" s="59"/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61" t="s">
        <v>87</v>
      </c>
      <c r="AT137" s="161" t="s">
        <v>127</v>
      </c>
      <c r="AU137" s="161" t="s">
        <v>132</v>
      </c>
      <c r="AY137" s="15" t="s">
        <v>125</v>
      </c>
      <c r="BE137" s="162">
        <f t="shared" si="4"/>
        <v>0</v>
      </c>
      <c r="BF137" s="162">
        <f t="shared" si="5"/>
        <v>0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5" t="s">
        <v>132</v>
      </c>
      <c r="BK137" s="162">
        <f t="shared" si="9"/>
        <v>0</v>
      </c>
      <c r="BL137" s="15" t="s">
        <v>87</v>
      </c>
      <c r="BM137" s="161" t="s">
        <v>384</v>
      </c>
    </row>
    <row r="138" spans="1:65" s="2" customFormat="1" ht="16.5" customHeight="1">
      <c r="A138" s="30"/>
      <c r="B138" s="148"/>
      <c r="C138" s="163" t="s">
        <v>180</v>
      </c>
      <c r="D138" s="163" t="s">
        <v>143</v>
      </c>
      <c r="E138" s="164" t="s">
        <v>385</v>
      </c>
      <c r="F138" s="165" t="s">
        <v>386</v>
      </c>
      <c r="G138" s="166" t="s">
        <v>215</v>
      </c>
      <c r="H138" s="167">
        <v>10</v>
      </c>
      <c r="I138" s="168"/>
      <c r="J138" s="169">
        <f t="shared" si="0"/>
        <v>0</v>
      </c>
      <c r="K138" s="170"/>
      <c r="L138" s="171"/>
      <c r="M138" s="172" t="s">
        <v>1</v>
      </c>
      <c r="N138" s="173" t="s">
        <v>45</v>
      </c>
      <c r="O138" s="59"/>
      <c r="P138" s="159">
        <f t="shared" si="1"/>
        <v>0</v>
      </c>
      <c r="Q138" s="159">
        <v>1.0000000000000001E-5</v>
      </c>
      <c r="R138" s="159">
        <f t="shared" si="2"/>
        <v>1E-4</v>
      </c>
      <c r="S138" s="159">
        <v>0</v>
      </c>
      <c r="T138" s="160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61" t="s">
        <v>132</v>
      </c>
      <c r="AT138" s="161" t="s">
        <v>143</v>
      </c>
      <c r="AU138" s="161" t="s">
        <v>132</v>
      </c>
      <c r="AY138" s="15" t="s">
        <v>125</v>
      </c>
      <c r="BE138" s="162">
        <f t="shared" si="4"/>
        <v>0</v>
      </c>
      <c r="BF138" s="162">
        <f t="shared" si="5"/>
        <v>0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5" t="s">
        <v>132</v>
      </c>
      <c r="BK138" s="162">
        <f t="shared" si="9"/>
        <v>0</v>
      </c>
      <c r="BL138" s="15" t="s">
        <v>87</v>
      </c>
      <c r="BM138" s="161" t="s">
        <v>387</v>
      </c>
    </row>
    <row r="139" spans="1:65" s="2" customFormat="1" ht="24.2" customHeight="1">
      <c r="A139" s="30"/>
      <c r="B139" s="148"/>
      <c r="C139" s="149" t="s">
        <v>184</v>
      </c>
      <c r="D139" s="149" t="s">
        <v>127</v>
      </c>
      <c r="E139" s="150" t="s">
        <v>388</v>
      </c>
      <c r="F139" s="151" t="s">
        <v>389</v>
      </c>
      <c r="G139" s="152" t="s">
        <v>215</v>
      </c>
      <c r="H139" s="153">
        <v>6</v>
      </c>
      <c r="I139" s="154"/>
      <c r="J139" s="155">
        <f t="shared" si="0"/>
        <v>0</v>
      </c>
      <c r="K139" s="156"/>
      <c r="L139" s="31"/>
      <c r="M139" s="157" t="s">
        <v>1</v>
      </c>
      <c r="N139" s="158" t="s">
        <v>45</v>
      </c>
      <c r="O139" s="59"/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61" t="s">
        <v>87</v>
      </c>
      <c r="AT139" s="161" t="s">
        <v>127</v>
      </c>
      <c r="AU139" s="161" t="s">
        <v>132</v>
      </c>
      <c r="AY139" s="15" t="s">
        <v>125</v>
      </c>
      <c r="BE139" s="162">
        <f t="shared" si="4"/>
        <v>0</v>
      </c>
      <c r="BF139" s="162">
        <f t="shared" si="5"/>
        <v>0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5" t="s">
        <v>132</v>
      </c>
      <c r="BK139" s="162">
        <f t="shared" si="9"/>
        <v>0</v>
      </c>
      <c r="BL139" s="15" t="s">
        <v>87</v>
      </c>
      <c r="BM139" s="161" t="s">
        <v>390</v>
      </c>
    </row>
    <row r="140" spans="1:65" s="2" customFormat="1" ht="16.5" customHeight="1">
      <c r="A140" s="30"/>
      <c r="B140" s="148"/>
      <c r="C140" s="163" t="s">
        <v>188</v>
      </c>
      <c r="D140" s="163" t="s">
        <v>143</v>
      </c>
      <c r="E140" s="164" t="s">
        <v>391</v>
      </c>
      <c r="F140" s="165" t="s">
        <v>392</v>
      </c>
      <c r="G140" s="166" t="s">
        <v>215</v>
      </c>
      <c r="H140" s="167">
        <v>6</v>
      </c>
      <c r="I140" s="168"/>
      <c r="J140" s="169">
        <f t="shared" si="0"/>
        <v>0</v>
      </c>
      <c r="K140" s="170"/>
      <c r="L140" s="171"/>
      <c r="M140" s="172" t="s">
        <v>1</v>
      </c>
      <c r="N140" s="173" t="s">
        <v>45</v>
      </c>
      <c r="O140" s="59"/>
      <c r="P140" s="159">
        <f t="shared" si="1"/>
        <v>0</v>
      </c>
      <c r="Q140" s="159">
        <v>6.0000000000000002E-5</v>
      </c>
      <c r="R140" s="159">
        <f t="shared" si="2"/>
        <v>3.6000000000000002E-4</v>
      </c>
      <c r="S140" s="159">
        <v>0</v>
      </c>
      <c r="T140" s="160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61" t="s">
        <v>132</v>
      </c>
      <c r="AT140" s="161" t="s">
        <v>143</v>
      </c>
      <c r="AU140" s="161" t="s">
        <v>132</v>
      </c>
      <c r="AY140" s="15" t="s">
        <v>125</v>
      </c>
      <c r="BE140" s="162">
        <f t="shared" si="4"/>
        <v>0</v>
      </c>
      <c r="BF140" s="162">
        <f t="shared" si="5"/>
        <v>0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5" t="s">
        <v>132</v>
      </c>
      <c r="BK140" s="162">
        <f t="shared" si="9"/>
        <v>0</v>
      </c>
      <c r="BL140" s="15" t="s">
        <v>87</v>
      </c>
      <c r="BM140" s="161" t="s">
        <v>393</v>
      </c>
    </row>
    <row r="141" spans="1:65" s="2" customFormat="1" ht="24.2" customHeight="1">
      <c r="A141" s="30"/>
      <c r="B141" s="148"/>
      <c r="C141" s="149" t="s">
        <v>195</v>
      </c>
      <c r="D141" s="149" t="s">
        <v>127</v>
      </c>
      <c r="E141" s="150" t="s">
        <v>268</v>
      </c>
      <c r="F141" s="151" t="s">
        <v>269</v>
      </c>
      <c r="G141" s="152" t="s">
        <v>215</v>
      </c>
      <c r="H141" s="153">
        <v>24</v>
      </c>
      <c r="I141" s="154"/>
      <c r="J141" s="155">
        <f t="shared" si="0"/>
        <v>0</v>
      </c>
      <c r="K141" s="156"/>
      <c r="L141" s="31"/>
      <c r="M141" s="157" t="s">
        <v>1</v>
      </c>
      <c r="N141" s="158" t="s">
        <v>45</v>
      </c>
      <c r="O141" s="59"/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61" t="s">
        <v>87</v>
      </c>
      <c r="AT141" s="161" t="s">
        <v>127</v>
      </c>
      <c r="AU141" s="161" t="s">
        <v>132</v>
      </c>
      <c r="AY141" s="15" t="s">
        <v>125</v>
      </c>
      <c r="BE141" s="162">
        <f t="shared" si="4"/>
        <v>0</v>
      </c>
      <c r="BF141" s="162">
        <f t="shared" si="5"/>
        <v>0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5" t="s">
        <v>132</v>
      </c>
      <c r="BK141" s="162">
        <f t="shared" si="9"/>
        <v>0</v>
      </c>
      <c r="BL141" s="15" t="s">
        <v>87</v>
      </c>
      <c r="BM141" s="161" t="s">
        <v>394</v>
      </c>
    </row>
    <row r="142" spans="1:65" s="2" customFormat="1" ht="16.5" customHeight="1">
      <c r="A142" s="30"/>
      <c r="B142" s="148"/>
      <c r="C142" s="163" t="s">
        <v>199</v>
      </c>
      <c r="D142" s="163" t="s">
        <v>143</v>
      </c>
      <c r="E142" s="164" t="s">
        <v>395</v>
      </c>
      <c r="F142" s="165" t="s">
        <v>396</v>
      </c>
      <c r="G142" s="166" t="s">
        <v>215</v>
      </c>
      <c r="H142" s="167">
        <v>24</v>
      </c>
      <c r="I142" s="168"/>
      <c r="J142" s="169">
        <f t="shared" si="0"/>
        <v>0</v>
      </c>
      <c r="K142" s="170"/>
      <c r="L142" s="171"/>
      <c r="M142" s="172" t="s">
        <v>1</v>
      </c>
      <c r="N142" s="173" t="s">
        <v>45</v>
      </c>
      <c r="O142" s="59"/>
      <c r="P142" s="159">
        <f t="shared" si="1"/>
        <v>0</v>
      </c>
      <c r="Q142" s="159">
        <v>2.7E-4</v>
      </c>
      <c r="R142" s="159">
        <f t="shared" si="2"/>
        <v>6.4799999999999996E-3</v>
      </c>
      <c r="S142" s="159">
        <v>0</v>
      </c>
      <c r="T142" s="160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61" t="s">
        <v>132</v>
      </c>
      <c r="AT142" s="161" t="s">
        <v>143</v>
      </c>
      <c r="AU142" s="161" t="s">
        <v>132</v>
      </c>
      <c r="AY142" s="15" t="s">
        <v>125</v>
      </c>
      <c r="BE142" s="162">
        <f t="shared" si="4"/>
        <v>0</v>
      </c>
      <c r="BF142" s="162">
        <f t="shared" si="5"/>
        <v>0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5" t="s">
        <v>132</v>
      </c>
      <c r="BK142" s="162">
        <f t="shared" si="9"/>
        <v>0</v>
      </c>
      <c r="BL142" s="15" t="s">
        <v>87</v>
      </c>
      <c r="BM142" s="161" t="s">
        <v>397</v>
      </c>
    </row>
    <row r="143" spans="1:65" s="2" customFormat="1" ht="37.9" customHeight="1">
      <c r="A143" s="30"/>
      <c r="B143" s="148"/>
      <c r="C143" s="149" t="s">
        <v>203</v>
      </c>
      <c r="D143" s="149" t="s">
        <v>127</v>
      </c>
      <c r="E143" s="150" t="s">
        <v>398</v>
      </c>
      <c r="F143" s="151" t="s">
        <v>399</v>
      </c>
      <c r="G143" s="152" t="s">
        <v>215</v>
      </c>
      <c r="H143" s="153">
        <v>6</v>
      </c>
      <c r="I143" s="154"/>
      <c r="J143" s="155">
        <f t="shared" si="0"/>
        <v>0</v>
      </c>
      <c r="K143" s="156"/>
      <c r="L143" s="31"/>
      <c r="M143" s="157" t="s">
        <v>1</v>
      </c>
      <c r="N143" s="158" t="s">
        <v>45</v>
      </c>
      <c r="O143" s="59"/>
      <c r="P143" s="159">
        <f t="shared" si="1"/>
        <v>0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61" t="s">
        <v>87</v>
      </c>
      <c r="AT143" s="161" t="s">
        <v>127</v>
      </c>
      <c r="AU143" s="161" t="s">
        <v>132</v>
      </c>
      <c r="AY143" s="15" t="s">
        <v>125</v>
      </c>
      <c r="BE143" s="162">
        <f t="shared" si="4"/>
        <v>0</v>
      </c>
      <c r="BF143" s="162">
        <f t="shared" si="5"/>
        <v>0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5" t="s">
        <v>132</v>
      </c>
      <c r="BK143" s="162">
        <f t="shared" si="9"/>
        <v>0</v>
      </c>
      <c r="BL143" s="15" t="s">
        <v>87</v>
      </c>
      <c r="BM143" s="161" t="s">
        <v>400</v>
      </c>
    </row>
    <row r="144" spans="1:65" s="2" customFormat="1" ht="24.2" customHeight="1">
      <c r="A144" s="30"/>
      <c r="B144" s="148"/>
      <c r="C144" s="163" t="s">
        <v>208</v>
      </c>
      <c r="D144" s="163" t="s">
        <v>143</v>
      </c>
      <c r="E144" s="164" t="s">
        <v>401</v>
      </c>
      <c r="F144" s="165" t="s">
        <v>402</v>
      </c>
      <c r="G144" s="166" t="s">
        <v>215</v>
      </c>
      <c r="H144" s="167">
        <v>6</v>
      </c>
      <c r="I144" s="168"/>
      <c r="J144" s="169">
        <f t="shared" si="0"/>
        <v>0</v>
      </c>
      <c r="K144" s="170"/>
      <c r="L144" s="171"/>
      <c r="M144" s="172" t="s">
        <v>1</v>
      </c>
      <c r="N144" s="173" t="s">
        <v>45</v>
      </c>
      <c r="O144" s="59"/>
      <c r="P144" s="159">
        <f t="shared" si="1"/>
        <v>0</v>
      </c>
      <c r="Q144" s="159">
        <v>1E-3</v>
      </c>
      <c r="R144" s="159">
        <f t="shared" si="2"/>
        <v>6.0000000000000001E-3</v>
      </c>
      <c r="S144" s="159">
        <v>0</v>
      </c>
      <c r="T144" s="160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61" t="s">
        <v>132</v>
      </c>
      <c r="AT144" s="161" t="s">
        <v>143</v>
      </c>
      <c r="AU144" s="161" t="s">
        <v>132</v>
      </c>
      <c r="AY144" s="15" t="s">
        <v>125</v>
      </c>
      <c r="BE144" s="162">
        <f t="shared" si="4"/>
        <v>0</v>
      </c>
      <c r="BF144" s="162">
        <f t="shared" si="5"/>
        <v>0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5" t="s">
        <v>132</v>
      </c>
      <c r="BK144" s="162">
        <f t="shared" si="9"/>
        <v>0</v>
      </c>
      <c r="BL144" s="15" t="s">
        <v>87</v>
      </c>
      <c r="BM144" s="161" t="s">
        <v>403</v>
      </c>
    </row>
    <row r="145" spans="1:65" s="2" customFormat="1" ht="24.2" customHeight="1">
      <c r="A145" s="30"/>
      <c r="B145" s="148"/>
      <c r="C145" s="149" t="s">
        <v>212</v>
      </c>
      <c r="D145" s="149" t="s">
        <v>127</v>
      </c>
      <c r="E145" s="150" t="s">
        <v>404</v>
      </c>
      <c r="F145" s="151" t="s">
        <v>405</v>
      </c>
      <c r="G145" s="152" t="s">
        <v>215</v>
      </c>
      <c r="H145" s="153">
        <v>1</v>
      </c>
      <c r="I145" s="154"/>
      <c r="J145" s="155">
        <f t="shared" si="0"/>
        <v>0</v>
      </c>
      <c r="K145" s="156"/>
      <c r="L145" s="31"/>
      <c r="M145" s="157" t="s">
        <v>1</v>
      </c>
      <c r="N145" s="158" t="s">
        <v>45</v>
      </c>
      <c r="O145" s="59"/>
      <c r="P145" s="159">
        <f t="shared" si="1"/>
        <v>0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61" t="s">
        <v>87</v>
      </c>
      <c r="AT145" s="161" t="s">
        <v>127</v>
      </c>
      <c r="AU145" s="161" t="s">
        <v>132</v>
      </c>
      <c r="AY145" s="15" t="s">
        <v>125</v>
      </c>
      <c r="BE145" s="162">
        <f t="shared" si="4"/>
        <v>0</v>
      </c>
      <c r="BF145" s="162">
        <f t="shared" si="5"/>
        <v>0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5" t="s">
        <v>132</v>
      </c>
      <c r="BK145" s="162">
        <f t="shared" si="9"/>
        <v>0</v>
      </c>
      <c r="BL145" s="15" t="s">
        <v>87</v>
      </c>
      <c r="BM145" s="161" t="s">
        <v>406</v>
      </c>
    </row>
    <row r="146" spans="1:65" s="2" customFormat="1" ht="24.2" customHeight="1">
      <c r="A146" s="30"/>
      <c r="B146" s="148"/>
      <c r="C146" s="163" t="s">
        <v>7</v>
      </c>
      <c r="D146" s="163" t="s">
        <v>143</v>
      </c>
      <c r="E146" s="164" t="s">
        <v>407</v>
      </c>
      <c r="F146" s="165" t="s">
        <v>408</v>
      </c>
      <c r="G146" s="166" t="s">
        <v>215</v>
      </c>
      <c r="H146" s="167">
        <v>1</v>
      </c>
      <c r="I146" s="168"/>
      <c r="J146" s="169">
        <f t="shared" si="0"/>
        <v>0</v>
      </c>
      <c r="K146" s="170"/>
      <c r="L146" s="171"/>
      <c r="M146" s="172" t="s">
        <v>1</v>
      </c>
      <c r="N146" s="173" t="s">
        <v>45</v>
      </c>
      <c r="O146" s="59"/>
      <c r="P146" s="159">
        <f t="shared" si="1"/>
        <v>0</v>
      </c>
      <c r="Q146" s="159">
        <v>2.1000000000000001E-4</v>
      </c>
      <c r="R146" s="159">
        <f t="shared" si="2"/>
        <v>2.1000000000000001E-4</v>
      </c>
      <c r="S146" s="159">
        <v>0</v>
      </c>
      <c r="T146" s="160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61" t="s">
        <v>191</v>
      </c>
      <c r="AT146" s="161" t="s">
        <v>143</v>
      </c>
      <c r="AU146" s="161" t="s">
        <v>132</v>
      </c>
      <c r="AY146" s="15" t="s">
        <v>125</v>
      </c>
      <c r="BE146" s="162">
        <f t="shared" si="4"/>
        <v>0</v>
      </c>
      <c r="BF146" s="162">
        <f t="shared" si="5"/>
        <v>0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5" t="s">
        <v>132</v>
      </c>
      <c r="BK146" s="162">
        <f t="shared" si="9"/>
        <v>0</v>
      </c>
      <c r="BL146" s="15" t="s">
        <v>191</v>
      </c>
      <c r="BM146" s="161" t="s">
        <v>409</v>
      </c>
    </row>
    <row r="147" spans="1:65" s="2" customFormat="1" ht="37.9" customHeight="1">
      <c r="A147" s="30"/>
      <c r="B147" s="148"/>
      <c r="C147" s="149" t="s">
        <v>220</v>
      </c>
      <c r="D147" s="149" t="s">
        <v>127</v>
      </c>
      <c r="E147" s="150" t="s">
        <v>410</v>
      </c>
      <c r="F147" s="151" t="s">
        <v>411</v>
      </c>
      <c r="G147" s="152" t="s">
        <v>215</v>
      </c>
      <c r="H147" s="153">
        <v>1</v>
      </c>
      <c r="I147" s="154"/>
      <c r="J147" s="155">
        <f t="shared" si="0"/>
        <v>0</v>
      </c>
      <c r="K147" s="156"/>
      <c r="L147" s="31"/>
      <c r="M147" s="157" t="s">
        <v>1</v>
      </c>
      <c r="N147" s="158" t="s">
        <v>45</v>
      </c>
      <c r="O147" s="59"/>
      <c r="P147" s="159">
        <f t="shared" si="1"/>
        <v>0</v>
      </c>
      <c r="Q147" s="159">
        <v>0</v>
      </c>
      <c r="R147" s="159">
        <f t="shared" si="2"/>
        <v>0</v>
      </c>
      <c r="S147" s="159">
        <v>0</v>
      </c>
      <c r="T147" s="160">
        <f t="shared" si="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61" t="s">
        <v>87</v>
      </c>
      <c r="AT147" s="161" t="s">
        <v>127</v>
      </c>
      <c r="AU147" s="161" t="s">
        <v>132</v>
      </c>
      <c r="AY147" s="15" t="s">
        <v>125</v>
      </c>
      <c r="BE147" s="162">
        <f t="shared" si="4"/>
        <v>0</v>
      </c>
      <c r="BF147" s="162">
        <f t="shared" si="5"/>
        <v>0</v>
      </c>
      <c r="BG147" s="162">
        <f t="shared" si="6"/>
        <v>0</v>
      </c>
      <c r="BH147" s="162">
        <f t="shared" si="7"/>
        <v>0</v>
      </c>
      <c r="BI147" s="162">
        <f t="shared" si="8"/>
        <v>0</v>
      </c>
      <c r="BJ147" s="15" t="s">
        <v>132</v>
      </c>
      <c r="BK147" s="162">
        <f t="shared" si="9"/>
        <v>0</v>
      </c>
      <c r="BL147" s="15" t="s">
        <v>87</v>
      </c>
      <c r="BM147" s="161" t="s">
        <v>412</v>
      </c>
    </row>
    <row r="148" spans="1:65" s="2" customFormat="1" ht="24.2" customHeight="1">
      <c r="A148" s="30"/>
      <c r="B148" s="148"/>
      <c r="C148" s="163" t="s">
        <v>226</v>
      </c>
      <c r="D148" s="163" t="s">
        <v>143</v>
      </c>
      <c r="E148" s="164" t="s">
        <v>413</v>
      </c>
      <c r="F148" s="165" t="s">
        <v>414</v>
      </c>
      <c r="G148" s="166" t="s">
        <v>215</v>
      </c>
      <c r="H148" s="167">
        <v>1</v>
      </c>
      <c r="I148" s="168"/>
      <c r="J148" s="169">
        <f t="shared" si="0"/>
        <v>0</v>
      </c>
      <c r="K148" s="170"/>
      <c r="L148" s="171"/>
      <c r="M148" s="172" t="s">
        <v>1</v>
      </c>
      <c r="N148" s="173" t="s">
        <v>45</v>
      </c>
      <c r="O148" s="59"/>
      <c r="P148" s="159">
        <f t="shared" si="1"/>
        <v>0</v>
      </c>
      <c r="Q148" s="159">
        <v>2.1000000000000001E-4</v>
      </c>
      <c r="R148" s="159">
        <f t="shared" si="2"/>
        <v>2.1000000000000001E-4</v>
      </c>
      <c r="S148" s="159">
        <v>0</v>
      </c>
      <c r="T148" s="160">
        <f t="shared" si="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61" t="s">
        <v>132</v>
      </c>
      <c r="AT148" s="161" t="s">
        <v>143</v>
      </c>
      <c r="AU148" s="161" t="s">
        <v>132</v>
      </c>
      <c r="AY148" s="15" t="s">
        <v>125</v>
      </c>
      <c r="BE148" s="162">
        <f t="shared" si="4"/>
        <v>0</v>
      </c>
      <c r="BF148" s="162">
        <f t="shared" si="5"/>
        <v>0</v>
      </c>
      <c r="BG148" s="162">
        <f t="shared" si="6"/>
        <v>0</v>
      </c>
      <c r="BH148" s="162">
        <f t="shared" si="7"/>
        <v>0</v>
      </c>
      <c r="BI148" s="162">
        <f t="shared" si="8"/>
        <v>0</v>
      </c>
      <c r="BJ148" s="15" t="s">
        <v>132</v>
      </c>
      <c r="BK148" s="162">
        <f t="shared" si="9"/>
        <v>0</v>
      </c>
      <c r="BL148" s="15" t="s">
        <v>87</v>
      </c>
      <c r="BM148" s="161" t="s">
        <v>415</v>
      </c>
    </row>
    <row r="149" spans="1:65" s="2" customFormat="1" ht="16.5" customHeight="1">
      <c r="A149" s="30"/>
      <c r="B149" s="148"/>
      <c r="C149" s="149" t="s">
        <v>232</v>
      </c>
      <c r="D149" s="149" t="s">
        <v>127</v>
      </c>
      <c r="E149" s="150" t="s">
        <v>416</v>
      </c>
      <c r="F149" s="151" t="s">
        <v>417</v>
      </c>
      <c r="G149" s="152" t="s">
        <v>215</v>
      </c>
      <c r="H149" s="153">
        <v>2</v>
      </c>
      <c r="I149" s="154"/>
      <c r="J149" s="155">
        <f t="shared" si="0"/>
        <v>0</v>
      </c>
      <c r="K149" s="156"/>
      <c r="L149" s="31"/>
      <c r="M149" s="157" t="s">
        <v>1</v>
      </c>
      <c r="N149" s="158" t="s">
        <v>45</v>
      </c>
      <c r="O149" s="59"/>
      <c r="P149" s="159">
        <f t="shared" si="1"/>
        <v>0</v>
      </c>
      <c r="Q149" s="159">
        <v>0</v>
      </c>
      <c r="R149" s="159">
        <f t="shared" si="2"/>
        <v>0</v>
      </c>
      <c r="S149" s="159">
        <v>0</v>
      </c>
      <c r="T149" s="160">
        <f t="shared" si="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61" t="s">
        <v>87</v>
      </c>
      <c r="AT149" s="161" t="s">
        <v>127</v>
      </c>
      <c r="AU149" s="161" t="s">
        <v>132</v>
      </c>
      <c r="AY149" s="15" t="s">
        <v>125</v>
      </c>
      <c r="BE149" s="162">
        <f t="shared" si="4"/>
        <v>0</v>
      </c>
      <c r="BF149" s="162">
        <f t="shared" si="5"/>
        <v>0</v>
      </c>
      <c r="BG149" s="162">
        <f t="shared" si="6"/>
        <v>0</v>
      </c>
      <c r="BH149" s="162">
        <f t="shared" si="7"/>
        <v>0</v>
      </c>
      <c r="BI149" s="162">
        <f t="shared" si="8"/>
        <v>0</v>
      </c>
      <c r="BJ149" s="15" t="s">
        <v>132</v>
      </c>
      <c r="BK149" s="162">
        <f t="shared" si="9"/>
        <v>0</v>
      </c>
      <c r="BL149" s="15" t="s">
        <v>87</v>
      </c>
      <c r="BM149" s="161" t="s">
        <v>418</v>
      </c>
    </row>
    <row r="150" spans="1:65" s="2" customFormat="1" ht="21.75" customHeight="1">
      <c r="A150" s="30"/>
      <c r="B150" s="148"/>
      <c r="C150" s="163" t="s">
        <v>236</v>
      </c>
      <c r="D150" s="163" t="s">
        <v>143</v>
      </c>
      <c r="E150" s="164" t="s">
        <v>419</v>
      </c>
      <c r="F150" s="165" t="s">
        <v>420</v>
      </c>
      <c r="G150" s="166" t="s">
        <v>215</v>
      </c>
      <c r="H150" s="167">
        <v>1</v>
      </c>
      <c r="I150" s="168"/>
      <c r="J150" s="169">
        <f t="shared" si="0"/>
        <v>0</v>
      </c>
      <c r="K150" s="170"/>
      <c r="L150" s="171"/>
      <c r="M150" s="172" t="s">
        <v>1</v>
      </c>
      <c r="N150" s="173" t="s">
        <v>45</v>
      </c>
      <c r="O150" s="59"/>
      <c r="P150" s="159">
        <f t="shared" si="1"/>
        <v>0</v>
      </c>
      <c r="Q150" s="159">
        <v>5.6999999999999998E-4</v>
      </c>
      <c r="R150" s="159">
        <f t="shared" si="2"/>
        <v>5.6999999999999998E-4</v>
      </c>
      <c r="S150" s="159">
        <v>0</v>
      </c>
      <c r="T150" s="160">
        <f t="shared" si="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61" t="s">
        <v>191</v>
      </c>
      <c r="AT150" s="161" t="s">
        <v>143</v>
      </c>
      <c r="AU150" s="161" t="s">
        <v>132</v>
      </c>
      <c r="AY150" s="15" t="s">
        <v>125</v>
      </c>
      <c r="BE150" s="162">
        <f t="shared" si="4"/>
        <v>0</v>
      </c>
      <c r="BF150" s="162">
        <f t="shared" si="5"/>
        <v>0</v>
      </c>
      <c r="BG150" s="162">
        <f t="shared" si="6"/>
        <v>0</v>
      </c>
      <c r="BH150" s="162">
        <f t="shared" si="7"/>
        <v>0</v>
      </c>
      <c r="BI150" s="162">
        <f t="shared" si="8"/>
        <v>0</v>
      </c>
      <c r="BJ150" s="15" t="s">
        <v>132</v>
      </c>
      <c r="BK150" s="162">
        <f t="shared" si="9"/>
        <v>0</v>
      </c>
      <c r="BL150" s="15" t="s">
        <v>191</v>
      </c>
      <c r="BM150" s="161" t="s">
        <v>421</v>
      </c>
    </row>
    <row r="151" spans="1:65" s="2" customFormat="1" ht="21.75" customHeight="1">
      <c r="A151" s="30"/>
      <c r="B151" s="148"/>
      <c r="C151" s="163" t="s">
        <v>240</v>
      </c>
      <c r="D151" s="163" t="s">
        <v>143</v>
      </c>
      <c r="E151" s="164" t="s">
        <v>422</v>
      </c>
      <c r="F151" s="165" t="s">
        <v>423</v>
      </c>
      <c r="G151" s="166" t="s">
        <v>215</v>
      </c>
      <c r="H151" s="167">
        <v>1</v>
      </c>
      <c r="I151" s="168"/>
      <c r="J151" s="169">
        <f t="shared" si="0"/>
        <v>0</v>
      </c>
      <c r="K151" s="170"/>
      <c r="L151" s="171"/>
      <c r="M151" s="172" t="s">
        <v>1</v>
      </c>
      <c r="N151" s="173" t="s">
        <v>45</v>
      </c>
      <c r="O151" s="59"/>
      <c r="P151" s="159">
        <f t="shared" si="1"/>
        <v>0</v>
      </c>
      <c r="Q151" s="159">
        <v>5.6999999999999998E-4</v>
      </c>
      <c r="R151" s="159">
        <f t="shared" si="2"/>
        <v>5.6999999999999998E-4</v>
      </c>
      <c r="S151" s="159">
        <v>0</v>
      </c>
      <c r="T151" s="160">
        <f t="shared" si="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61" t="s">
        <v>132</v>
      </c>
      <c r="AT151" s="161" t="s">
        <v>143</v>
      </c>
      <c r="AU151" s="161" t="s">
        <v>132</v>
      </c>
      <c r="AY151" s="15" t="s">
        <v>125</v>
      </c>
      <c r="BE151" s="162">
        <f t="shared" si="4"/>
        <v>0</v>
      </c>
      <c r="BF151" s="162">
        <f t="shared" si="5"/>
        <v>0</v>
      </c>
      <c r="BG151" s="162">
        <f t="shared" si="6"/>
        <v>0</v>
      </c>
      <c r="BH151" s="162">
        <f t="shared" si="7"/>
        <v>0</v>
      </c>
      <c r="BI151" s="162">
        <f t="shared" si="8"/>
        <v>0</v>
      </c>
      <c r="BJ151" s="15" t="s">
        <v>132</v>
      </c>
      <c r="BK151" s="162">
        <f t="shared" si="9"/>
        <v>0</v>
      </c>
      <c r="BL151" s="15" t="s">
        <v>87</v>
      </c>
      <c r="BM151" s="161" t="s">
        <v>424</v>
      </c>
    </row>
    <row r="152" spans="1:65" s="2" customFormat="1" ht="16.5" customHeight="1">
      <c r="A152" s="30"/>
      <c r="B152" s="148"/>
      <c r="C152" s="149" t="s">
        <v>246</v>
      </c>
      <c r="D152" s="149" t="s">
        <v>127</v>
      </c>
      <c r="E152" s="150" t="s">
        <v>425</v>
      </c>
      <c r="F152" s="151" t="s">
        <v>426</v>
      </c>
      <c r="G152" s="152" t="s">
        <v>215</v>
      </c>
      <c r="H152" s="153">
        <v>6</v>
      </c>
      <c r="I152" s="154"/>
      <c r="J152" s="155">
        <f t="shared" si="0"/>
        <v>0</v>
      </c>
      <c r="K152" s="156"/>
      <c r="L152" s="31"/>
      <c r="M152" s="157" t="s">
        <v>1</v>
      </c>
      <c r="N152" s="158" t="s">
        <v>45</v>
      </c>
      <c r="O152" s="59"/>
      <c r="P152" s="159">
        <f t="shared" si="1"/>
        <v>0</v>
      </c>
      <c r="Q152" s="159">
        <v>0</v>
      </c>
      <c r="R152" s="159">
        <f t="shared" si="2"/>
        <v>0</v>
      </c>
      <c r="S152" s="159">
        <v>0</v>
      </c>
      <c r="T152" s="160">
        <f t="shared" si="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61" t="s">
        <v>87</v>
      </c>
      <c r="AT152" s="161" t="s">
        <v>127</v>
      </c>
      <c r="AU152" s="161" t="s">
        <v>132</v>
      </c>
      <c r="AY152" s="15" t="s">
        <v>125</v>
      </c>
      <c r="BE152" s="162">
        <f t="shared" si="4"/>
        <v>0</v>
      </c>
      <c r="BF152" s="162">
        <f t="shared" si="5"/>
        <v>0</v>
      </c>
      <c r="BG152" s="162">
        <f t="shared" si="6"/>
        <v>0</v>
      </c>
      <c r="BH152" s="162">
        <f t="shared" si="7"/>
        <v>0</v>
      </c>
      <c r="BI152" s="162">
        <f t="shared" si="8"/>
        <v>0</v>
      </c>
      <c r="BJ152" s="15" t="s">
        <v>132</v>
      </c>
      <c r="BK152" s="162">
        <f t="shared" si="9"/>
        <v>0</v>
      </c>
      <c r="BL152" s="15" t="s">
        <v>87</v>
      </c>
      <c r="BM152" s="161" t="s">
        <v>427</v>
      </c>
    </row>
    <row r="153" spans="1:65" s="2" customFormat="1" ht="21.75" customHeight="1">
      <c r="A153" s="30"/>
      <c r="B153" s="148"/>
      <c r="C153" s="163" t="s">
        <v>252</v>
      </c>
      <c r="D153" s="163" t="s">
        <v>143</v>
      </c>
      <c r="E153" s="164" t="s">
        <v>428</v>
      </c>
      <c r="F153" s="165" t="s">
        <v>429</v>
      </c>
      <c r="G153" s="166" t="s">
        <v>215</v>
      </c>
      <c r="H153" s="167">
        <v>4</v>
      </c>
      <c r="I153" s="168"/>
      <c r="J153" s="169">
        <f t="shared" si="0"/>
        <v>0</v>
      </c>
      <c r="K153" s="170"/>
      <c r="L153" s="171"/>
      <c r="M153" s="172" t="s">
        <v>1</v>
      </c>
      <c r="N153" s="173" t="s">
        <v>45</v>
      </c>
      <c r="O153" s="59"/>
      <c r="P153" s="159">
        <f t="shared" si="1"/>
        <v>0</v>
      </c>
      <c r="Q153" s="159">
        <v>2.7999999999999998E-4</v>
      </c>
      <c r="R153" s="159">
        <f t="shared" si="2"/>
        <v>1.1199999999999999E-3</v>
      </c>
      <c r="S153" s="159">
        <v>0</v>
      </c>
      <c r="T153" s="160">
        <f t="shared" si="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61" t="s">
        <v>191</v>
      </c>
      <c r="AT153" s="161" t="s">
        <v>143</v>
      </c>
      <c r="AU153" s="161" t="s">
        <v>132</v>
      </c>
      <c r="AY153" s="15" t="s">
        <v>125</v>
      </c>
      <c r="BE153" s="162">
        <f t="shared" si="4"/>
        <v>0</v>
      </c>
      <c r="BF153" s="162">
        <f t="shared" si="5"/>
        <v>0</v>
      </c>
      <c r="BG153" s="162">
        <f t="shared" si="6"/>
        <v>0</v>
      </c>
      <c r="BH153" s="162">
        <f t="shared" si="7"/>
        <v>0</v>
      </c>
      <c r="BI153" s="162">
        <f t="shared" si="8"/>
        <v>0</v>
      </c>
      <c r="BJ153" s="15" t="s">
        <v>132</v>
      </c>
      <c r="BK153" s="162">
        <f t="shared" si="9"/>
        <v>0</v>
      </c>
      <c r="BL153" s="15" t="s">
        <v>191</v>
      </c>
      <c r="BM153" s="161" t="s">
        <v>430</v>
      </c>
    </row>
    <row r="154" spans="1:65" s="2" customFormat="1" ht="21.75" customHeight="1">
      <c r="A154" s="30"/>
      <c r="B154" s="148"/>
      <c r="C154" s="163" t="s">
        <v>259</v>
      </c>
      <c r="D154" s="163" t="s">
        <v>143</v>
      </c>
      <c r="E154" s="164" t="s">
        <v>431</v>
      </c>
      <c r="F154" s="165" t="s">
        <v>432</v>
      </c>
      <c r="G154" s="166" t="s">
        <v>215</v>
      </c>
      <c r="H154" s="167">
        <v>1</v>
      </c>
      <c r="I154" s="168"/>
      <c r="J154" s="169">
        <f t="shared" si="0"/>
        <v>0</v>
      </c>
      <c r="K154" s="170"/>
      <c r="L154" s="171"/>
      <c r="M154" s="172" t="s">
        <v>1</v>
      </c>
      <c r="N154" s="173" t="s">
        <v>45</v>
      </c>
      <c r="O154" s="59"/>
      <c r="P154" s="159">
        <f t="shared" si="1"/>
        <v>0</v>
      </c>
      <c r="Q154" s="159">
        <v>2.7999999999999998E-4</v>
      </c>
      <c r="R154" s="159">
        <f t="shared" si="2"/>
        <v>2.7999999999999998E-4</v>
      </c>
      <c r="S154" s="159">
        <v>0</v>
      </c>
      <c r="T154" s="160">
        <f t="shared" si="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61" t="s">
        <v>132</v>
      </c>
      <c r="AT154" s="161" t="s">
        <v>143</v>
      </c>
      <c r="AU154" s="161" t="s">
        <v>132</v>
      </c>
      <c r="AY154" s="15" t="s">
        <v>125</v>
      </c>
      <c r="BE154" s="162">
        <f t="shared" si="4"/>
        <v>0</v>
      </c>
      <c r="BF154" s="162">
        <f t="shared" si="5"/>
        <v>0</v>
      </c>
      <c r="BG154" s="162">
        <f t="shared" si="6"/>
        <v>0</v>
      </c>
      <c r="BH154" s="162">
        <f t="shared" si="7"/>
        <v>0</v>
      </c>
      <c r="BI154" s="162">
        <f t="shared" si="8"/>
        <v>0</v>
      </c>
      <c r="BJ154" s="15" t="s">
        <v>132</v>
      </c>
      <c r="BK154" s="162">
        <f t="shared" si="9"/>
        <v>0</v>
      </c>
      <c r="BL154" s="15" t="s">
        <v>87</v>
      </c>
      <c r="BM154" s="161" t="s">
        <v>433</v>
      </c>
    </row>
    <row r="155" spans="1:65" s="2" customFormat="1" ht="21.75" customHeight="1">
      <c r="A155" s="30"/>
      <c r="B155" s="148"/>
      <c r="C155" s="163" t="s">
        <v>263</v>
      </c>
      <c r="D155" s="163" t="s">
        <v>143</v>
      </c>
      <c r="E155" s="164" t="s">
        <v>434</v>
      </c>
      <c r="F155" s="165" t="s">
        <v>435</v>
      </c>
      <c r="G155" s="166" t="s">
        <v>215</v>
      </c>
      <c r="H155" s="167">
        <v>1</v>
      </c>
      <c r="I155" s="168"/>
      <c r="J155" s="169">
        <f t="shared" si="0"/>
        <v>0</v>
      </c>
      <c r="K155" s="170"/>
      <c r="L155" s="171"/>
      <c r="M155" s="172" t="s">
        <v>1</v>
      </c>
      <c r="N155" s="173" t="s">
        <v>45</v>
      </c>
      <c r="O155" s="59"/>
      <c r="P155" s="159">
        <f t="shared" si="1"/>
        <v>0</v>
      </c>
      <c r="Q155" s="159">
        <v>2.7999999999999998E-4</v>
      </c>
      <c r="R155" s="159">
        <f t="shared" si="2"/>
        <v>2.7999999999999998E-4</v>
      </c>
      <c r="S155" s="159">
        <v>0</v>
      </c>
      <c r="T155" s="160">
        <f t="shared" si="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61" t="s">
        <v>132</v>
      </c>
      <c r="AT155" s="161" t="s">
        <v>143</v>
      </c>
      <c r="AU155" s="161" t="s">
        <v>132</v>
      </c>
      <c r="AY155" s="15" t="s">
        <v>125</v>
      </c>
      <c r="BE155" s="162">
        <f t="shared" si="4"/>
        <v>0</v>
      </c>
      <c r="BF155" s="162">
        <f t="shared" si="5"/>
        <v>0</v>
      </c>
      <c r="BG155" s="162">
        <f t="shared" si="6"/>
        <v>0</v>
      </c>
      <c r="BH155" s="162">
        <f t="shared" si="7"/>
        <v>0</v>
      </c>
      <c r="BI155" s="162">
        <f t="shared" si="8"/>
        <v>0</v>
      </c>
      <c r="BJ155" s="15" t="s">
        <v>132</v>
      </c>
      <c r="BK155" s="162">
        <f t="shared" si="9"/>
        <v>0</v>
      </c>
      <c r="BL155" s="15" t="s">
        <v>87</v>
      </c>
      <c r="BM155" s="161" t="s">
        <v>436</v>
      </c>
    </row>
    <row r="156" spans="1:65" s="2" customFormat="1" ht="21.75" customHeight="1">
      <c r="A156" s="30"/>
      <c r="B156" s="148"/>
      <c r="C156" s="149" t="s">
        <v>267</v>
      </c>
      <c r="D156" s="149" t="s">
        <v>127</v>
      </c>
      <c r="E156" s="150" t="s">
        <v>437</v>
      </c>
      <c r="F156" s="151" t="s">
        <v>438</v>
      </c>
      <c r="G156" s="152" t="s">
        <v>215</v>
      </c>
      <c r="H156" s="153">
        <v>2</v>
      </c>
      <c r="I156" s="154"/>
      <c r="J156" s="155">
        <f t="shared" si="0"/>
        <v>0</v>
      </c>
      <c r="K156" s="156"/>
      <c r="L156" s="31"/>
      <c r="M156" s="157" t="s">
        <v>1</v>
      </c>
      <c r="N156" s="158" t="s">
        <v>45</v>
      </c>
      <c r="O156" s="59"/>
      <c r="P156" s="159">
        <f t="shared" si="1"/>
        <v>0</v>
      </c>
      <c r="Q156" s="159">
        <v>0</v>
      </c>
      <c r="R156" s="159">
        <f t="shared" si="2"/>
        <v>0</v>
      </c>
      <c r="S156" s="159">
        <v>0</v>
      </c>
      <c r="T156" s="160">
        <f t="shared" si="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61" t="s">
        <v>87</v>
      </c>
      <c r="AT156" s="161" t="s">
        <v>127</v>
      </c>
      <c r="AU156" s="161" t="s">
        <v>132</v>
      </c>
      <c r="AY156" s="15" t="s">
        <v>125</v>
      </c>
      <c r="BE156" s="162">
        <f t="shared" si="4"/>
        <v>0</v>
      </c>
      <c r="BF156" s="162">
        <f t="shared" si="5"/>
        <v>0</v>
      </c>
      <c r="BG156" s="162">
        <f t="shared" si="6"/>
        <v>0</v>
      </c>
      <c r="BH156" s="162">
        <f t="shared" si="7"/>
        <v>0</v>
      </c>
      <c r="BI156" s="162">
        <f t="shared" si="8"/>
        <v>0</v>
      </c>
      <c r="BJ156" s="15" t="s">
        <v>132</v>
      </c>
      <c r="BK156" s="162">
        <f t="shared" si="9"/>
        <v>0</v>
      </c>
      <c r="BL156" s="15" t="s">
        <v>87</v>
      </c>
      <c r="BM156" s="161" t="s">
        <v>439</v>
      </c>
    </row>
    <row r="157" spans="1:65" s="2" customFormat="1" ht="33" customHeight="1">
      <c r="A157" s="30"/>
      <c r="B157" s="148"/>
      <c r="C157" s="163" t="s">
        <v>271</v>
      </c>
      <c r="D157" s="163" t="s">
        <v>143</v>
      </c>
      <c r="E157" s="164" t="s">
        <v>440</v>
      </c>
      <c r="F157" s="165" t="s">
        <v>441</v>
      </c>
      <c r="G157" s="166" t="s">
        <v>215</v>
      </c>
      <c r="H157" s="167">
        <v>1</v>
      </c>
      <c r="I157" s="168"/>
      <c r="J157" s="169">
        <f t="shared" si="0"/>
        <v>0</v>
      </c>
      <c r="K157" s="170"/>
      <c r="L157" s="171"/>
      <c r="M157" s="172" t="s">
        <v>1</v>
      </c>
      <c r="N157" s="173" t="s">
        <v>45</v>
      </c>
      <c r="O157" s="59"/>
      <c r="P157" s="159">
        <f t="shared" si="1"/>
        <v>0</v>
      </c>
      <c r="Q157" s="159">
        <v>2.0000000000000001E-4</v>
      </c>
      <c r="R157" s="159">
        <f t="shared" si="2"/>
        <v>2.0000000000000001E-4</v>
      </c>
      <c r="S157" s="159">
        <v>0</v>
      </c>
      <c r="T157" s="160">
        <f t="shared" si="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61" t="s">
        <v>191</v>
      </c>
      <c r="AT157" s="161" t="s">
        <v>143</v>
      </c>
      <c r="AU157" s="161" t="s">
        <v>132</v>
      </c>
      <c r="AY157" s="15" t="s">
        <v>125</v>
      </c>
      <c r="BE157" s="162">
        <f t="shared" si="4"/>
        <v>0</v>
      </c>
      <c r="BF157" s="162">
        <f t="shared" si="5"/>
        <v>0</v>
      </c>
      <c r="BG157" s="162">
        <f t="shared" si="6"/>
        <v>0</v>
      </c>
      <c r="BH157" s="162">
        <f t="shared" si="7"/>
        <v>0</v>
      </c>
      <c r="BI157" s="162">
        <f t="shared" si="8"/>
        <v>0</v>
      </c>
      <c r="BJ157" s="15" t="s">
        <v>132</v>
      </c>
      <c r="BK157" s="162">
        <f t="shared" si="9"/>
        <v>0</v>
      </c>
      <c r="BL157" s="15" t="s">
        <v>191</v>
      </c>
      <c r="BM157" s="161" t="s">
        <v>442</v>
      </c>
    </row>
    <row r="158" spans="1:65" s="2" customFormat="1" ht="33" customHeight="1">
      <c r="A158" s="30"/>
      <c r="B158" s="148"/>
      <c r="C158" s="163" t="s">
        <v>275</v>
      </c>
      <c r="D158" s="163" t="s">
        <v>143</v>
      </c>
      <c r="E158" s="164" t="s">
        <v>443</v>
      </c>
      <c r="F158" s="165" t="s">
        <v>444</v>
      </c>
      <c r="G158" s="166" t="s">
        <v>215</v>
      </c>
      <c r="H158" s="167">
        <v>1</v>
      </c>
      <c r="I158" s="168"/>
      <c r="J158" s="169">
        <f t="shared" si="0"/>
        <v>0</v>
      </c>
      <c r="K158" s="170"/>
      <c r="L158" s="171"/>
      <c r="M158" s="172" t="s">
        <v>1</v>
      </c>
      <c r="N158" s="173" t="s">
        <v>45</v>
      </c>
      <c r="O158" s="59"/>
      <c r="P158" s="159">
        <f t="shared" si="1"/>
        <v>0</v>
      </c>
      <c r="Q158" s="159">
        <v>2.0000000000000001E-4</v>
      </c>
      <c r="R158" s="159">
        <f t="shared" si="2"/>
        <v>2.0000000000000001E-4</v>
      </c>
      <c r="S158" s="159">
        <v>0</v>
      </c>
      <c r="T158" s="160">
        <f t="shared" si="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61" t="s">
        <v>132</v>
      </c>
      <c r="AT158" s="161" t="s">
        <v>143</v>
      </c>
      <c r="AU158" s="161" t="s">
        <v>132</v>
      </c>
      <c r="AY158" s="15" t="s">
        <v>125</v>
      </c>
      <c r="BE158" s="162">
        <f t="shared" si="4"/>
        <v>0</v>
      </c>
      <c r="BF158" s="162">
        <f t="shared" si="5"/>
        <v>0</v>
      </c>
      <c r="BG158" s="162">
        <f t="shared" si="6"/>
        <v>0</v>
      </c>
      <c r="BH158" s="162">
        <f t="shared" si="7"/>
        <v>0</v>
      </c>
      <c r="BI158" s="162">
        <f t="shared" si="8"/>
        <v>0</v>
      </c>
      <c r="BJ158" s="15" t="s">
        <v>132</v>
      </c>
      <c r="BK158" s="162">
        <f t="shared" si="9"/>
        <v>0</v>
      </c>
      <c r="BL158" s="15" t="s">
        <v>87</v>
      </c>
      <c r="BM158" s="161" t="s">
        <v>445</v>
      </c>
    </row>
    <row r="159" spans="1:65" s="2" customFormat="1" ht="21.75" customHeight="1">
      <c r="A159" s="30"/>
      <c r="B159" s="148"/>
      <c r="C159" s="149" t="s">
        <v>279</v>
      </c>
      <c r="D159" s="149" t="s">
        <v>127</v>
      </c>
      <c r="E159" s="150" t="s">
        <v>446</v>
      </c>
      <c r="F159" s="151" t="s">
        <v>447</v>
      </c>
      <c r="G159" s="152" t="s">
        <v>215</v>
      </c>
      <c r="H159" s="153">
        <v>1</v>
      </c>
      <c r="I159" s="154"/>
      <c r="J159" s="155">
        <f t="shared" si="0"/>
        <v>0</v>
      </c>
      <c r="K159" s="156"/>
      <c r="L159" s="31"/>
      <c r="M159" s="157" t="s">
        <v>1</v>
      </c>
      <c r="N159" s="158" t="s">
        <v>45</v>
      </c>
      <c r="O159" s="59"/>
      <c r="P159" s="159">
        <f t="shared" si="1"/>
        <v>0</v>
      </c>
      <c r="Q159" s="159">
        <v>0</v>
      </c>
      <c r="R159" s="159">
        <f t="shared" si="2"/>
        <v>0</v>
      </c>
      <c r="S159" s="159">
        <v>0</v>
      </c>
      <c r="T159" s="160">
        <f t="shared" si="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61" t="s">
        <v>87</v>
      </c>
      <c r="AT159" s="161" t="s">
        <v>127</v>
      </c>
      <c r="AU159" s="161" t="s">
        <v>132</v>
      </c>
      <c r="AY159" s="15" t="s">
        <v>125</v>
      </c>
      <c r="BE159" s="162">
        <f t="shared" si="4"/>
        <v>0</v>
      </c>
      <c r="BF159" s="162">
        <f t="shared" si="5"/>
        <v>0</v>
      </c>
      <c r="BG159" s="162">
        <f t="shared" si="6"/>
        <v>0</v>
      </c>
      <c r="BH159" s="162">
        <f t="shared" si="7"/>
        <v>0</v>
      </c>
      <c r="BI159" s="162">
        <f t="shared" si="8"/>
        <v>0</v>
      </c>
      <c r="BJ159" s="15" t="s">
        <v>132</v>
      </c>
      <c r="BK159" s="162">
        <f t="shared" si="9"/>
        <v>0</v>
      </c>
      <c r="BL159" s="15" t="s">
        <v>87</v>
      </c>
      <c r="BM159" s="161" t="s">
        <v>448</v>
      </c>
    </row>
    <row r="160" spans="1:65" s="2" customFormat="1" ht="24.2" customHeight="1">
      <c r="A160" s="30"/>
      <c r="B160" s="148"/>
      <c r="C160" s="163" t="s">
        <v>283</v>
      </c>
      <c r="D160" s="163" t="s">
        <v>143</v>
      </c>
      <c r="E160" s="164" t="s">
        <v>449</v>
      </c>
      <c r="F160" s="165" t="s">
        <v>450</v>
      </c>
      <c r="G160" s="166" t="s">
        <v>215</v>
      </c>
      <c r="H160" s="167">
        <v>1</v>
      </c>
      <c r="I160" s="168"/>
      <c r="J160" s="169">
        <f t="shared" si="0"/>
        <v>0</v>
      </c>
      <c r="K160" s="170"/>
      <c r="L160" s="171"/>
      <c r="M160" s="172" t="s">
        <v>1</v>
      </c>
      <c r="N160" s="173" t="s">
        <v>45</v>
      </c>
      <c r="O160" s="59"/>
      <c r="P160" s="159">
        <f t="shared" si="1"/>
        <v>0</v>
      </c>
      <c r="Q160" s="159">
        <v>4.4000000000000002E-4</v>
      </c>
      <c r="R160" s="159">
        <f t="shared" si="2"/>
        <v>4.4000000000000002E-4</v>
      </c>
      <c r="S160" s="159">
        <v>0</v>
      </c>
      <c r="T160" s="160">
        <f t="shared" si="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61" t="s">
        <v>191</v>
      </c>
      <c r="AT160" s="161" t="s">
        <v>143</v>
      </c>
      <c r="AU160" s="161" t="s">
        <v>132</v>
      </c>
      <c r="AY160" s="15" t="s">
        <v>125</v>
      </c>
      <c r="BE160" s="162">
        <f t="shared" si="4"/>
        <v>0</v>
      </c>
      <c r="BF160" s="162">
        <f t="shared" si="5"/>
        <v>0</v>
      </c>
      <c r="BG160" s="162">
        <f t="shared" si="6"/>
        <v>0</v>
      </c>
      <c r="BH160" s="162">
        <f t="shared" si="7"/>
        <v>0</v>
      </c>
      <c r="BI160" s="162">
        <f t="shared" si="8"/>
        <v>0</v>
      </c>
      <c r="BJ160" s="15" t="s">
        <v>132</v>
      </c>
      <c r="BK160" s="162">
        <f t="shared" si="9"/>
        <v>0</v>
      </c>
      <c r="BL160" s="15" t="s">
        <v>191</v>
      </c>
      <c r="BM160" s="161" t="s">
        <v>451</v>
      </c>
    </row>
    <row r="161" spans="1:65" s="2" customFormat="1" ht="16.5" customHeight="1">
      <c r="A161" s="30"/>
      <c r="B161" s="148"/>
      <c r="C161" s="149" t="s">
        <v>287</v>
      </c>
      <c r="D161" s="149" t="s">
        <v>127</v>
      </c>
      <c r="E161" s="150" t="s">
        <v>452</v>
      </c>
      <c r="F161" s="151" t="s">
        <v>453</v>
      </c>
      <c r="G161" s="152" t="s">
        <v>215</v>
      </c>
      <c r="H161" s="153">
        <v>3</v>
      </c>
      <c r="I161" s="154"/>
      <c r="J161" s="155">
        <f t="shared" si="0"/>
        <v>0</v>
      </c>
      <c r="K161" s="156"/>
      <c r="L161" s="31"/>
      <c r="M161" s="157" t="s">
        <v>1</v>
      </c>
      <c r="N161" s="158" t="s">
        <v>45</v>
      </c>
      <c r="O161" s="59"/>
      <c r="P161" s="159">
        <f t="shared" si="1"/>
        <v>0</v>
      </c>
      <c r="Q161" s="159">
        <v>0</v>
      </c>
      <c r="R161" s="159">
        <f t="shared" si="2"/>
        <v>0</v>
      </c>
      <c r="S161" s="159">
        <v>0</v>
      </c>
      <c r="T161" s="160">
        <f t="shared" si="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61" t="s">
        <v>87</v>
      </c>
      <c r="AT161" s="161" t="s">
        <v>127</v>
      </c>
      <c r="AU161" s="161" t="s">
        <v>132</v>
      </c>
      <c r="AY161" s="15" t="s">
        <v>125</v>
      </c>
      <c r="BE161" s="162">
        <f t="shared" si="4"/>
        <v>0</v>
      </c>
      <c r="BF161" s="162">
        <f t="shared" si="5"/>
        <v>0</v>
      </c>
      <c r="BG161" s="162">
        <f t="shared" si="6"/>
        <v>0</v>
      </c>
      <c r="BH161" s="162">
        <f t="shared" si="7"/>
        <v>0</v>
      </c>
      <c r="BI161" s="162">
        <f t="shared" si="8"/>
        <v>0</v>
      </c>
      <c r="BJ161" s="15" t="s">
        <v>132</v>
      </c>
      <c r="BK161" s="162">
        <f t="shared" si="9"/>
        <v>0</v>
      </c>
      <c r="BL161" s="15" t="s">
        <v>87</v>
      </c>
      <c r="BM161" s="161" t="s">
        <v>454</v>
      </c>
    </row>
    <row r="162" spans="1:65" s="2" customFormat="1" ht="24.2" customHeight="1">
      <c r="A162" s="30"/>
      <c r="B162" s="148"/>
      <c r="C162" s="163" t="s">
        <v>291</v>
      </c>
      <c r="D162" s="163" t="s">
        <v>143</v>
      </c>
      <c r="E162" s="164" t="s">
        <v>455</v>
      </c>
      <c r="F162" s="165" t="s">
        <v>456</v>
      </c>
      <c r="G162" s="166" t="s">
        <v>215</v>
      </c>
      <c r="H162" s="167">
        <v>3</v>
      </c>
      <c r="I162" s="168"/>
      <c r="J162" s="169">
        <f t="shared" si="0"/>
        <v>0</v>
      </c>
      <c r="K162" s="170"/>
      <c r="L162" s="171"/>
      <c r="M162" s="172" t="s">
        <v>1</v>
      </c>
      <c r="N162" s="173" t="s">
        <v>45</v>
      </c>
      <c r="O162" s="59"/>
      <c r="P162" s="159">
        <f t="shared" si="1"/>
        <v>0</v>
      </c>
      <c r="Q162" s="159">
        <v>2.5000000000000001E-3</v>
      </c>
      <c r="R162" s="159">
        <f t="shared" si="2"/>
        <v>7.4999999999999997E-3</v>
      </c>
      <c r="S162" s="159">
        <v>0</v>
      </c>
      <c r="T162" s="160">
        <f t="shared" si="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61" t="s">
        <v>132</v>
      </c>
      <c r="AT162" s="161" t="s">
        <v>143</v>
      </c>
      <c r="AU162" s="161" t="s">
        <v>132</v>
      </c>
      <c r="AY162" s="15" t="s">
        <v>125</v>
      </c>
      <c r="BE162" s="162">
        <f t="shared" si="4"/>
        <v>0</v>
      </c>
      <c r="BF162" s="162">
        <f t="shared" si="5"/>
        <v>0</v>
      </c>
      <c r="BG162" s="162">
        <f t="shared" si="6"/>
        <v>0</v>
      </c>
      <c r="BH162" s="162">
        <f t="shared" si="7"/>
        <v>0</v>
      </c>
      <c r="BI162" s="162">
        <f t="shared" si="8"/>
        <v>0</v>
      </c>
      <c r="BJ162" s="15" t="s">
        <v>132</v>
      </c>
      <c r="BK162" s="162">
        <f t="shared" si="9"/>
        <v>0</v>
      </c>
      <c r="BL162" s="15" t="s">
        <v>87</v>
      </c>
      <c r="BM162" s="161" t="s">
        <v>457</v>
      </c>
    </row>
    <row r="163" spans="1:65" s="2" customFormat="1" ht="16.5" customHeight="1">
      <c r="A163" s="30"/>
      <c r="B163" s="148"/>
      <c r="C163" s="149" t="s">
        <v>295</v>
      </c>
      <c r="D163" s="149" t="s">
        <v>127</v>
      </c>
      <c r="E163" s="150" t="s">
        <v>458</v>
      </c>
      <c r="F163" s="151" t="s">
        <v>459</v>
      </c>
      <c r="G163" s="152" t="s">
        <v>215</v>
      </c>
      <c r="H163" s="153">
        <v>1</v>
      </c>
      <c r="I163" s="154"/>
      <c r="J163" s="155">
        <f t="shared" si="0"/>
        <v>0</v>
      </c>
      <c r="K163" s="156"/>
      <c r="L163" s="31"/>
      <c r="M163" s="157" t="s">
        <v>1</v>
      </c>
      <c r="N163" s="158" t="s">
        <v>45</v>
      </c>
      <c r="O163" s="59"/>
      <c r="P163" s="159">
        <f t="shared" si="1"/>
        <v>0</v>
      </c>
      <c r="Q163" s="159">
        <v>0</v>
      </c>
      <c r="R163" s="159">
        <f t="shared" si="2"/>
        <v>0</v>
      </c>
      <c r="S163" s="159">
        <v>0</v>
      </c>
      <c r="T163" s="160">
        <f t="shared" si="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61" t="s">
        <v>87</v>
      </c>
      <c r="AT163" s="161" t="s">
        <v>127</v>
      </c>
      <c r="AU163" s="161" t="s">
        <v>132</v>
      </c>
      <c r="AY163" s="15" t="s">
        <v>125</v>
      </c>
      <c r="BE163" s="162">
        <f t="shared" si="4"/>
        <v>0</v>
      </c>
      <c r="BF163" s="162">
        <f t="shared" si="5"/>
        <v>0</v>
      </c>
      <c r="BG163" s="162">
        <f t="shared" si="6"/>
        <v>0</v>
      </c>
      <c r="BH163" s="162">
        <f t="shared" si="7"/>
        <v>0</v>
      </c>
      <c r="BI163" s="162">
        <f t="shared" si="8"/>
        <v>0</v>
      </c>
      <c r="BJ163" s="15" t="s">
        <v>132</v>
      </c>
      <c r="BK163" s="162">
        <f t="shared" si="9"/>
        <v>0</v>
      </c>
      <c r="BL163" s="15" t="s">
        <v>87</v>
      </c>
      <c r="BM163" s="161" t="s">
        <v>460</v>
      </c>
    </row>
    <row r="164" spans="1:65" s="2" customFormat="1" ht="24.2" customHeight="1">
      <c r="A164" s="30"/>
      <c r="B164" s="148"/>
      <c r="C164" s="163" t="s">
        <v>299</v>
      </c>
      <c r="D164" s="163" t="s">
        <v>143</v>
      </c>
      <c r="E164" s="164" t="s">
        <v>461</v>
      </c>
      <c r="F164" s="165" t="s">
        <v>462</v>
      </c>
      <c r="G164" s="166" t="s">
        <v>215</v>
      </c>
      <c r="H164" s="167">
        <v>1</v>
      </c>
      <c r="I164" s="168"/>
      <c r="J164" s="169">
        <f t="shared" si="0"/>
        <v>0</v>
      </c>
      <c r="K164" s="170"/>
      <c r="L164" s="171"/>
      <c r="M164" s="172" t="s">
        <v>1</v>
      </c>
      <c r="N164" s="173" t="s">
        <v>45</v>
      </c>
      <c r="O164" s="59"/>
      <c r="P164" s="159">
        <f t="shared" si="1"/>
        <v>0</v>
      </c>
      <c r="Q164" s="159">
        <v>2.5000000000000001E-4</v>
      </c>
      <c r="R164" s="159">
        <f t="shared" si="2"/>
        <v>2.5000000000000001E-4</v>
      </c>
      <c r="S164" s="159">
        <v>0</v>
      </c>
      <c r="T164" s="160">
        <f t="shared" si="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61" t="s">
        <v>191</v>
      </c>
      <c r="AT164" s="161" t="s">
        <v>143</v>
      </c>
      <c r="AU164" s="161" t="s">
        <v>132</v>
      </c>
      <c r="AY164" s="15" t="s">
        <v>125</v>
      </c>
      <c r="BE164" s="162">
        <f t="shared" si="4"/>
        <v>0</v>
      </c>
      <c r="BF164" s="162">
        <f t="shared" si="5"/>
        <v>0</v>
      </c>
      <c r="BG164" s="162">
        <f t="shared" si="6"/>
        <v>0</v>
      </c>
      <c r="BH164" s="162">
        <f t="shared" si="7"/>
        <v>0</v>
      </c>
      <c r="BI164" s="162">
        <f t="shared" si="8"/>
        <v>0</v>
      </c>
      <c r="BJ164" s="15" t="s">
        <v>132</v>
      </c>
      <c r="BK164" s="162">
        <f t="shared" si="9"/>
        <v>0</v>
      </c>
      <c r="BL164" s="15" t="s">
        <v>191</v>
      </c>
      <c r="BM164" s="161" t="s">
        <v>463</v>
      </c>
    </row>
    <row r="165" spans="1:65" s="2" customFormat="1" ht="16.5" customHeight="1">
      <c r="A165" s="30"/>
      <c r="B165" s="148"/>
      <c r="C165" s="149" t="s">
        <v>303</v>
      </c>
      <c r="D165" s="149" t="s">
        <v>127</v>
      </c>
      <c r="E165" s="150" t="s">
        <v>464</v>
      </c>
      <c r="F165" s="151" t="s">
        <v>465</v>
      </c>
      <c r="G165" s="152" t="s">
        <v>215</v>
      </c>
      <c r="H165" s="153">
        <v>2</v>
      </c>
      <c r="I165" s="154"/>
      <c r="J165" s="155">
        <f t="shared" si="0"/>
        <v>0</v>
      </c>
      <c r="K165" s="156"/>
      <c r="L165" s="31"/>
      <c r="M165" s="157" t="s">
        <v>1</v>
      </c>
      <c r="N165" s="158" t="s">
        <v>45</v>
      </c>
      <c r="O165" s="59"/>
      <c r="P165" s="159">
        <f t="shared" si="1"/>
        <v>0</v>
      </c>
      <c r="Q165" s="159">
        <v>0</v>
      </c>
      <c r="R165" s="159">
        <f t="shared" si="2"/>
        <v>0</v>
      </c>
      <c r="S165" s="159">
        <v>0</v>
      </c>
      <c r="T165" s="160">
        <f t="shared" si="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61" t="s">
        <v>87</v>
      </c>
      <c r="AT165" s="161" t="s">
        <v>127</v>
      </c>
      <c r="AU165" s="161" t="s">
        <v>132</v>
      </c>
      <c r="AY165" s="15" t="s">
        <v>125</v>
      </c>
      <c r="BE165" s="162">
        <f t="shared" si="4"/>
        <v>0</v>
      </c>
      <c r="BF165" s="162">
        <f t="shared" si="5"/>
        <v>0</v>
      </c>
      <c r="BG165" s="162">
        <f t="shared" si="6"/>
        <v>0</v>
      </c>
      <c r="BH165" s="162">
        <f t="shared" si="7"/>
        <v>0</v>
      </c>
      <c r="BI165" s="162">
        <f t="shared" si="8"/>
        <v>0</v>
      </c>
      <c r="BJ165" s="15" t="s">
        <v>132</v>
      </c>
      <c r="BK165" s="162">
        <f t="shared" si="9"/>
        <v>0</v>
      </c>
      <c r="BL165" s="15" t="s">
        <v>87</v>
      </c>
      <c r="BM165" s="161" t="s">
        <v>466</v>
      </c>
    </row>
    <row r="166" spans="1:65" s="2" customFormat="1" ht="24.2" customHeight="1">
      <c r="A166" s="30"/>
      <c r="B166" s="148"/>
      <c r="C166" s="163" t="s">
        <v>307</v>
      </c>
      <c r="D166" s="163" t="s">
        <v>143</v>
      </c>
      <c r="E166" s="164" t="s">
        <v>467</v>
      </c>
      <c r="F166" s="165" t="s">
        <v>468</v>
      </c>
      <c r="G166" s="166" t="s">
        <v>215</v>
      </c>
      <c r="H166" s="167">
        <v>1</v>
      </c>
      <c r="I166" s="168"/>
      <c r="J166" s="169">
        <f t="shared" si="0"/>
        <v>0</v>
      </c>
      <c r="K166" s="170"/>
      <c r="L166" s="171"/>
      <c r="M166" s="172" t="s">
        <v>1</v>
      </c>
      <c r="N166" s="173" t="s">
        <v>45</v>
      </c>
      <c r="O166" s="59"/>
      <c r="P166" s="159">
        <f t="shared" si="1"/>
        <v>0</v>
      </c>
      <c r="Q166" s="159">
        <v>0</v>
      </c>
      <c r="R166" s="159">
        <f t="shared" si="2"/>
        <v>0</v>
      </c>
      <c r="S166" s="159">
        <v>0</v>
      </c>
      <c r="T166" s="160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61" t="s">
        <v>191</v>
      </c>
      <c r="AT166" s="161" t="s">
        <v>143</v>
      </c>
      <c r="AU166" s="161" t="s">
        <v>132</v>
      </c>
      <c r="AY166" s="15" t="s">
        <v>125</v>
      </c>
      <c r="BE166" s="162">
        <f t="shared" si="4"/>
        <v>0</v>
      </c>
      <c r="BF166" s="162">
        <f t="shared" si="5"/>
        <v>0</v>
      </c>
      <c r="BG166" s="162">
        <f t="shared" si="6"/>
        <v>0</v>
      </c>
      <c r="BH166" s="162">
        <f t="shared" si="7"/>
        <v>0</v>
      </c>
      <c r="BI166" s="162">
        <f t="shared" si="8"/>
        <v>0</v>
      </c>
      <c r="BJ166" s="15" t="s">
        <v>132</v>
      </c>
      <c r="BK166" s="162">
        <f t="shared" si="9"/>
        <v>0</v>
      </c>
      <c r="BL166" s="15" t="s">
        <v>191</v>
      </c>
      <c r="BM166" s="161" t="s">
        <v>469</v>
      </c>
    </row>
    <row r="167" spans="1:65" s="2" customFormat="1" ht="24.2" customHeight="1">
      <c r="A167" s="30"/>
      <c r="B167" s="148"/>
      <c r="C167" s="163" t="s">
        <v>311</v>
      </c>
      <c r="D167" s="163" t="s">
        <v>143</v>
      </c>
      <c r="E167" s="164" t="s">
        <v>470</v>
      </c>
      <c r="F167" s="165" t="s">
        <v>471</v>
      </c>
      <c r="G167" s="166" t="s">
        <v>215</v>
      </c>
      <c r="H167" s="167">
        <v>1</v>
      </c>
      <c r="I167" s="168"/>
      <c r="J167" s="169">
        <f t="shared" si="0"/>
        <v>0</v>
      </c>
      <c r="K167" s="170"/>
      <c r="L167" s="171"/>
      <c r="M167" s="172" t="s">
        <v>1</v>
      </c>
      <c r="N167" s="173" t="s">
        <v>45</v>
      </c>
      <c r="O167" s="59"/>
      <c r="P167" s="159">
        <f t="shared" si="1"/>
        <v>0</v>
      </c>
      <c r="Q167" s="159">
        <v>0</v>
      </c>
      <c r="R167" s="159">
        <f t="shared" si="2"/>
        <v>0</v>
      </c>
      <c r="S167" s="159">
        <v>0</v>
      </c>
      <c r="T167" s="160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61" t="s">
        <v>191</v>
      </c>
      <c r="AT167" s="161" t="s">
        <v>143</v>
      </c>
      <c r="AU167" s="161" t="s">
        <v>132</v>
      </c>
      <c r="AY167" s="15" t="s">
        <v>125</v>
      </c>
      <c r="BE167" s="162">
        <f t="shared" si="4"/>
        <v>0</v>
      </c>
      <c r="BF167" s="162">
        <f t="shared" si="5"/>
        <v>0</v>
      </c>
      <c r="BG167" s="162">
        <f t="shared" si="6"/>
        <v>0</v>
      </c>
      <c r="BH167" s="162">
        <f t="shared" si="7"/>
        <v>0</v>
      </c>
      <c r="BI167" s="162">
        <f t="shared" si="8"/>
        <v>0</v>
      </c>
      <c r="BJ167" s="15" t="s">
        <v>132</v>
      </c>
      <c r="BK167" s="162">
        <f t="shared" si="9"/>
        <v>0</v>
      </c>
      <c r="BL167" s="15" t="s">
        <v>191</v>
      </c>
      <c r="BM167" s="161" t="s">
        <v>472</v>
      </c>
    </row>
    <row r="168" spans="1:65" s="2" customFormat="1" ht="24.2" customHeight="1">
      <c r="A168" s="30"/>
      <c r="B168" s="148"/>
      <c r="C168" s="149" t="s">
        <v>315</v>
      </c>
      <c r="D168" s="149" t="s">
        <v>127</v>
      </c>
      <c r="E168" s="150" t="s">
        <v>473</v>
      </c>
      <c r="F168" s="151" t="s">
        <v>474</v>
      </c>
      <c r="G168" s="152" t="s">
        <v>215</v>
      </c>
      <c r="H168" s="153">
        <v>1</v>
      </c>
      <c r="I168" s="154"/>
      <c r="J168" s="155">
        <f t="shared" ref="J168:J198" si="10">ROUND(I168*H168,2)</f>
        <v>0</v>
      </c>
      <c r="K168" s="156"/>
      <c r="L168" s="31"/>
      <c r="M168" s="157" t="s">
        <v>1</v>
      </c>
      <c r="N168" s="158" t="s">
        <v>45</v>
      </c>
      <c r="O168" s="59"/>
      <c r="P168" s="159">
        <f t="shared" ref="P168:P198" si="11">O168*H168</f>
        <v>0</v>
      </c>
      <c r="Q168" s="159">
        <v>0</v>
      </c>
      <c r="R168" s="159">
        <f t="shared" ref="R168:R198" si="12">Q168*H168</f>
        <v>0</v>
      </c>
      <c r="S168" s="159">
        <v>0</v>
      </c>
      <c r="T168" s="160">
        <f t="shared" ref="T168:T198" si="13"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61" t="s">
        <v>87</v>
      </c>
      <c r="AT168" s="161" t="s">
        <v>127</v>
      </c>
      <c r="AU168" s="161" t="s">
        <v>132</v>
      </c>
      <c r="AY168" s="15" t="s">
        <v>125</v>
      </c>
      <c r="BE168" s="162">
        <f t="shared" ref="BE168:BE198" si="14">IF(N168="základná",J168,0)</f>
        <v>0</v>
      </c>
      <c r="BF168" s="162">
        <f t="shared" ref="BF168:BF198" si="15">IF(N168="znížená",J168,0)</f>
        <v>0</v>
      </c>
      <c r="BG168" s="162">
        <f t="shared" ref="BG168:BG198" si="16">IF(N168="zákl. prenesená",J168,0)</f>
        <v>0</v>
      </c>
      <c r="BH168" s="162">
        <f t="shared" ref="BH168:BH198" si="17">IF(N168="zníž. prenesená",J168,0)</f>
        <v>0</v>
      </c>
      <c r="BI168" s="162">
        <f t="shared" ref="BI168:BI198" si="18">IF(N168="nulová",J168,0)</f>
        <v>0</v>
      </c>
      <c r="BJ168" s="15" t="s">
        <v>132</v>
      </c>
      <c r="BK168" s="162">
        <f t="shared" ref="BK168:BK198" si="19">ROUND(I168*H168,2)</f>
        <v>0</v>
      </c>
      <c r="BL168" s="15" t="s">
        <v>87</v>
      </c>
      <c r="BM168" s="161" t="s">
        <v>475</v>
      </c>
    </row>
    <row r="169" spans="1:65" s="2" customFormat="1" ht="33" customHeight="1">
      <c r="A169" s="30"/>
      <c r="B169" s="148"/>
      <c r="C169" s="163" t="s">
        <v>319</v>
      </c>
      <c r="D169" s="163" t="s">
        <v>143</v>
      </c>
      <c r="E169" s="164" t="s">
        <v>476</v>
      </c>
      <c r="F169" s="165" t="s">
        <v>477</v>
      </c>
      <c r="G169" s="166" t="s">
        <v>215</v>
      </c>
      <c r="H169" s="167">
        <v>1</v>
      </c>
      <c r="I169" s="168"/>
      <c r="J169" s="169">
        <f t="shared" si="10"/>
        <v>0</v>
      </c>
      <c r="K169" s="170"/>
      <c r="L169" s="171"/>
      <c r="M169" s="172" t="s">
        <v>1</v>
      </c>
      <c r="N169" s="173" t="s">
        <v>45</v>
      </c>
      <c r="O169" s="59"/>
      <c r="P169" s="159">
        <f t="shared" si="11"/>
        <v>0</v>
      </c>
      <c r="Q169" s="159">
        <v>0</v>
      </c>
      <c r="R169" s="159">
        <f t="shared" si="12"/>
        <v>0</v>
      </c>
      <c r="S169" s="159">
        <v>0</v>
      </c>
      <c r="T169" s="160">
        <f t="shared" si="1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61" t="s">
        <v>132</v>
      </c>
      <c r="AT169" s="161" t="s">
        <v>143</v>
      </c>
      <c r="AU169" s="161" t="s">
        <v>132</v>
      </c>
      <c r="AY169" s="15" t="s">
        <v>125</v>
      </c>
      <c r="BE169" s="162">
        <f t="shared" si="14"/>
        <v>0</v>
      </c>
      <c r="BF169" s="162">
        <f t="shared" si="15"/>
        <v>0</v>
      </c>
      <c r="BG169" s="162">
        <f t="shared" si="16"/>
        <v>0</v>
      </c>
      <c r="BH169" s="162">
        <f t="shared" si="17"/>
        <v>0</v>
      </c>
      <c r="BI169" s="162">
        <f t="shared" si="18"/>
        <v>0</v>
      </c>
      <c r="BJ169" s="15" t="s">
        <v>132</v>
      </c>
      <c r="BK169" s="162">
        <f t="shared" si="19"/>
        <v>0</v>
      </c>
      <c r="BL169" s="15" t="s">
        <v>87</v>
      </c>
      <c r="BM169" s="161" t="s">
        <v>478</v>
      </c>
    </row>
    <row r="170" spans="1:65" s="2" customFormat="1" ht="24.2" customHeight="1">
      <c r="A170" s="30"/>
      <c r="B170" s="148"/>
      <c r="C170" s="149" t="s">
        <v>323</v>
      </c>
      <c r="D170" s="149" t="s">
        <v>127</v>
      </c>
      <c r="E170" s="150" t="s">
        <v>479</v>
      </c>
      <c r="F170" s="151" t="s">
        <v>480</v>
      </c>
      <c r="G170" s="152" t="s">
        <v>215</v>
      </c>
      <c r="H170" s="153">
        <v>1</v>
      </c>
      <c r="I170" s="154"/>
      <c r="J170" s="155">
        <f t="shared" si="10"/>
        <v>0</v>
      </c>
      <c r="K170" s="156"/>
      <c r="L170" s="31"/>
      <c r="M170" s="157" t="s">
        <v>1</v>
      </c>
      <c r="N170" s="158" t="s">
        <v>45</v>
      </c>
      <c r="O170" s="59"/>
      <c r="P170" s="159">
        <f t="shared" si="11"/>
        <v>0</v>
      </c>
      <c r="Q170" s="159">
        <v>0</v>
      </c>
      <c r="R170" s="159">
        <f t="shared" si="12"/>
        <v>0</v>
      </c>
      <c r="S170" s="159">
        <v>0</v>
      </c>
      <c r="T170" s="160">
        <f t="shared" si="1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61" t="s">
        <v>87</v>
      </c>
      <c r="AT170" s="161" t="s">
        <v>127</v>
      </c>
      <c r="AU170" s="161" t="s">
        <v>132</v>
      </c>
      <c r="AY170" s="15" t="s">
        <v>125</v>
      </c>
      <c r="BE170" s="162">
        <f t="shared" si="14"/>
        <v>0</v>
      </c>
      <c r="BF170" s="162">
        <f t="shared" si="15"/>
        <v>0</v>
      </c>
      <c r="BG170" s="162">
        <f t="shared" si="16"/>
        <v>0</v>
      </c>
      <c r="BH170" s="162">
        <f t="shared" si="17"/>
        <v>0</v>
      </c>
      <c r="BI170" s="162">
        <f t="shared" si="18"/>
        <v>0</v>
      </c>
      <c r="BJ170" s="15" t="s">
        <v>132</v>
      </c>
      <c r="BK170" s="162">
        <f t="shared" si="19"/>
        <v>0</v>
      </c>
      <c r="BL170" s="15" t="s">
        <v>87</v>
      </c>
      <c r="BM170" s="161" t="s">
        <v>481</v>
      </c>
    </row>
    <row r="171" spans="1:65" s="2" customFormat="1" ht="24.2" customHeight="1">
      <c r="A171" s="30"/>
      <c r="B171" s="148"/>
      <c r="C171" s="163" t="s">
        <v>327</v>
      </c>
      <c r="D171" s="163" t="s">
        <v>143</v>
      </c>
      <c r="E171" s="164" t="s">
        <v>482</v>
      </c>
      <c r="F171" s="165" t="s">
        <v>483</v>
      </c>
      <c r="G171" s="166" t="s">
        <v>215</v>
      </c>
      <c r="H171" s="167">
        <v>1</v>
      </c>
      <c r="I171" s="168"/>
      <c r="J171" s="169">
        <f t="shared" si="10"/>
        <v>0</v>
      </c>
      <c r="K171" s="170"/>
      <c r="L171" s="171"/>
      <c r="M171" s="172" t="s">
        <v>1</v>
      </c>
      <c r="N171" s="173" t="s">
        <v>45</v>
      </c>
      <c r="O171" s="59"/>
      <c r="P171" s="159">
        <f t="shared" si="11"/>
        <v>0</v>
      </c>
      <c r="Q171" s="159">
        <v>0</v>
      </c>
      <c r="R171" s="159">
        <f t="shared" si="12"/>
        <v>0</v>
      </c>
      <c r="S171" s="159">
        <v>0</v>
      </c>
      <c r="T171" s="160">
        <f t="shared" si="1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61" t="s">
        <v>191</v>
      </c>
      <c r="AT171" s="161" t="s">
        <v>143</v>
      </c>
      <c r="AU171" s="161" t="s">
        <v>132</v>
      </c>
      <c r="AY171" s="15" t="s">
        <v>125</v>
      </c>
      <c r="BE171" s="162">
        <f t="shared" si="14"/>
        <v>0</v>
      </c>
      <c r="BF171" s="162">
        <f t="shared" si="15"/>
        <v>0</v>
      </c>
      <c r="BG171" s="162">
        <f t="shared" si="16"/>
        <v>0</v>
      </c>
      <c r="BH171" s="162">
        <f t="shared" si="17"/>
        <v>0</v>
      </c>
      <c r="BI171" s="162">
        <f t="shared" si="18"/>
        <v>0</v>
      </c>
      <c r="BJ171" s="15" t="s">
        <v>132</v>
      </c>
      <c r="BK171" s="162">
        <f t="shared" si="19"/>
        <v>0</v>
      </c>
      <c r="BL171" s="15" t="s">
        <v>191</v>
      </c>
      <c r="BM171" s="161" t="s">
        <v>484</v>
      </c>
    </row>
    <row r="172" spans="1:65" s="2" customFormat="1" ht="24.2" customHeight="1">
      <c r="A172" s="30"/>
      <c r="B172" s="148"/>
      <c r="C172" s="149" t="s">
        <v>331</v>
      </c>
      <c r="D172" s="149" t="s">
        <v>127</v>
      </c>
      <c r="E172" s="150" t="s">
        <v>485</v>
      </c>
      <c r="F172" s="151" t="s">
        <v>486</v>
      </c>
      <c r="G172" s="152" t="s">
        <v>215</v>
      </c>
      <c r="H172" s="153">
        <v>4</v>
      </c>
      <c r="I172" s="154"/>
      <c r="J172" s="155">
        <f t="shared" si="10"/>
        <v>0</v>
      </c>
      <c r="K172" s="156"/>
      <c r="L172" s="31"/>
      <c r="M172" s="157" t="s">
        <v>1</v>
      </c>
      <c r="N172" s="158" t="s">
        <v>45</v>
      </c>
      <c r="O172" s="59"/>
      <c r="P172" s="159">
        <f t="shared" si="11"/>
        <v>0</v>
      </c>
      <c r="Q172" s="159">
        <v>0</v>
      </c>
      <c r="R172" s="159">
        <f t="shared" si="12"/>
        <v>0</v>
      </c>
      <c r="S172" s="159">
        <v>0</v>
      </c>
      <c r="T172" s="160">
        <f t="shared" si="1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61" t="s">
        <v>170</v>
      </c>
      <c r="AT172" s="161" t="s">
        <v>127</v>
      </c>
      <c r="AU172" s="161" t="s">
        <v>132</v>
      </c>
      <c r="AY172" s="15" t="s">
        <v>125</v>
      </c>
      <c r="BE172" s="162">
        <f t="shared" si="14"/>
        <v>0</v>
      </c>
      <c r="BF172" s="162">
        <f t="shared" si="15"/>
        <v>0</v>
      </c>
      <c r="BG172" s="162">
        <f t="shared" si="16"/>
        <v>0</v>
      </c>
      <c r="BH172" s="162">
        <f t="shared" si="17"/>
        <v>0</v>
      </c>
      <c r="BI172" s="162">
        <f t="shared" si="18"/>
        <v>0</v>
      </c>
      <c r="BJ172" s="15" t="s">
        <v>132</v>
      </c>
      <c r="BK172" s="162">
        <f t="shared" si="19"/>
        <v>0</v>
      </c>
      <c r="BL172" s="15" t="s">
        <v>170</v>
      </c>
      <c r="BM172" s="161" t="s">
        <v>487</v>
      </c>
    </row>
    <row r="173" spans="1:65" s="2" customFormat="1" ht="24.2" customHeight="1">
      <c r="A173" s="30"/>
      <c r="B173" s="148"/>
      <c r="C173" s="163" t="s">
        <v>336</v>
      </c>
      <c r="D173" s="163" t="s">
        <v>143</v>
      </c>
      <c r="E173" s="164" t="s">
        <v>488</v>
      </c>
      <c r="F173" s="165" t="s">
        <v>489</v>
      </c>
      <c r="G173" s="166" t="s">
        <v>215</v>
      </c>
      <c r="H173" s="167">
        <v>1</v>
      </c>
      <c r="I173" s="168"/>
      <c r="J173" s="169">
        <f t="shared" si="10"/>
        <v>0</v>
      </c>
      <c r="K173" s="170"/>
      <c r="L173" s="171"/>
      <c r="M173" s="172" t="s">
        <v>1</v>
      </c>
      <c r="N173" s="173" t="s">
        <v>45</v>
      </c>
      <c r="O173" s="59"/>
      <c r="P173" s="159">
        <f t="shared" si="11"/>
        <v>0</v>
      </c>
      <c r="Q173" s="159">
        <v>2.7300000000000001E-2</v>
      </c>
      <c r="R173" s="159">
        <f t="shared" si="12"/>
        <v>2.7300000000000001E-2</v>
      </c>
      <c r="S173" s="159">
        <v>0</v>
      </c>
      <c r="T173" s="160">
        <f t="shared" si="1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61" t="s">
        <v>191</v>
      </c>
      <c r="AT173" s="161" t="s">
        <v>143</v>
      </c>
      <c r="AU173" s="161" t="s">
        <v>132</v>
      </c>
      <c r="AY173" s="15" t="s">
        <v>125</v>
      </c>
      <c r="BE173" s="162">
        <f t="shared" si="14"/>
        <v>0</v>
      </c>
      <c r="BF173" s="162">
        <f t="shared" si="15"/>
        <v>0</v>
      </c>
      <c r="BG173" s="162">
        <f t="shared" si="16"/>
        <v>0</v>
      </c>
      <c r="BH173" s="162">
        <f t="shared" si="17"/>
        <v>0</v>
      </c>
      <c r="BI173" s="162">
        <f t="shared" si="18"/>
        <v>0</v>
      </c>
      <c r="BJ173" s="15" t="s">
        <v>132</v>
      </c>
      <c r="BK173" s="162">
        <f t="shared" si="19"/>
        <v>0</v>
      </c>
      <c r="BL173" s="15" t="s">
        <v>191</v>
      </c>
      <c r="BM173" s="161" t="s">
        <v>490</v>
      </c>
    </row>
    <row r="174" spans="1:65" s="2" customFormat="1" ht="21.75" customHeight="1">
      <c r="A174" s="30"/>
      <c r="B174" s="148"/>
      <c r="C174" s="149" t="s">
        <v>340</v>
      </c>
      <c r="D174" s="149" t="s">
        <v>127</v>
      </c>
      <c r="E174" s="150" t="s">
        <v>491</v>
      </c>
      <c r="F174" s="151" t="s">
        <v>492</v>
      </c>
      <c r="G174" s="152" t="s">
        <v>215</v>
      </c>
      <c r="H174" s="153">
        <v>1</v>
      </c>
      <c r="I174" s="154"/>
      <c r="J174" s="155">
        <f t="shared" si="10"/>
        <v>0</v>
      </c>
      <c r="K174" s="156"/>
      <c r="L174" s="31"/>
      <c r="M174" s="157" t="s">
        <v>1</v>
      </c>
      <c r="N174" s="158" t="s">
        <v>45</v>
      </c>
      <c r="O174" s="59"/>
      <c r="P174" s="159">
        <f t="shared" si="11"/>
        <v>0</v>
      </c>
      <c r="Q174" s="159">
        <v>0</v>
      </c>
      <c r="R174" s="159">
        <f t="shared" si="12"/>
        <v>0</v>
      </c>
      <c r="S174" s="159">
        <v>0</v>
      </c>
      <c r="T174" s="160">
        <f t="shared" si="1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61" t="s">
        <v>87</v>
      </c>
      <c r="AT174" s="161" t="s">
        <v>127</v>
      </c>
      <c r="AU174" s="161" t="s">
        <v>132</v>
      </c>
      <c r="AY174" s="15" t="s">
        <v>125</v>
      </c>
      <c r="BE174" s="162">
        <f t="shared" si="14"/>
        <v>0</v>
      </c>
      <c r="BF174" s="162">
        <f t="shared" si="15"/>
        <v>0</v>
      </c>
      <c r="BG174" s="162">
        <f t="shared" si="16"/>
        <v>0</v>
      </c>
      <c r="BH174" s="162">
        <f t="shared" si="17"/>
        <v>0</v>
      </c>
      <c r="BI174" s="162">
        <f t="shared" si="18"/>
        <v>0</v>
      </c>
      <c r="BJ174" s="15" t="s">
        <v>132</v>
      </c>
      <c r="BK174" s="162">
        <f t="shared" si="19"/>
        <v>0</v>
      </c>
      <c r="BL174" s="15" t="s">
        <v>87</v>
      </c>
      <c r="BM174" s="161" t="s">
        <v>493</v>
      </c>
    </row>
    <row r="175" spans="1:65" s="2" customFormat="1" ht="33" customHeight="1">
      <c r="A175" s="30"/>
      <c r="B175" s="148"/>
      <c r="C175" s="163" t="s">
        <v>344</v>
      </c>
      <c r="D175" s="163" t="s">
        <v>143</v>
      </c>
      <c r="E175" s="164" t="s">
        <v>494</v>
      </c>
      <c r="F175" s="165" t="s">
        <v>495</v>
      </c>
      <c r="G175" s="166" t="s">
        <v>215</v>
      </c>
      <c r="H175" s="167">
        <v>1</v>
      </c>
      <c r="I175" s="168"/>
      <c r="J175" s="169">
        <f t="shared" si="10"/>
        <v>0</v>
      </c>
      <c r="K175" s="170"/>
      <c r="L175" s="171"/>
      <c r="M175" s="172" t="s">
        <v>1</v>
      </c>
      <c r="N175" s="173" t="s">
        <v>45</v>
      </c>
      <c r="O175" s="59"/>
      <c r="P175" s="159">
        <f t="shared" si="11"/>
        <v>0</v>
      </c>
      <c r="Q175" s="159">
        <v>3.2100000000000002E-3</v>
      </c>
      <c r="R175" s="159">
        <f t="shared" si="12"/>
        <v>3.2100000000000002E-3</v>
      </c>
      <c r="S175" s="159">
        <v>0</v>
      </c>
      <c r="T175" s="160">
        <f t="shared" si="1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61" t="s">
        <v>191</v>
      </c>
      <c r="AT175" s="161" t="s">
        <v>143</v>
      </c>
      <c r="AU175" s="161" t="s">
        <v>132</v>
      </c>
      <c r="AY175" s="15" t="s">
        <v>125</v>
      </c>
      <c r="BE175" s="162">
        <f t="shared" si="14"/>
        <v>0</v>
      </c>
      <c r="BF175" s="162">
        <f t="shared" si="15"/>
        <v>0</v>
      </c>
      <c r="BG175" s="162">
        <f t="shared" si="16"/>
        <v>0</v>
      </c>
      <c r="BH175" s="162">
        <f t="shared" si="17"/>
        <v>0</v>
      </c>
      <c r="BI175" s="162">
        <f t="shared" si="18"/>
        <v>0</v>
      </c>
      <c r="BJ175" s="15" t="s">
        <v>132</v>
      </c>
      <c r="BK175" s="162">
        <f t="shared" si="19"/>
        <v>0</v>
      </c>
      <c r="BL175" s="15" t="s">
        <v>191</v>
      </c>
      <c r="BM175" s="161" t="s">
        <v>496</v>
      </c>
    </row>
    <row r="176" spans="1:65" s="2" customFormat="1" ht="24.2" customHeight="1">
      <c r="A176" s="30"/>
      <c r="B176" s="148"/>
      <c r="C176" s="149" t="s">
        <v>348</v>
      </c>
      <c r="D176" s="149" t="s">
        <v>127</v>
      </c>
      <c r="E176" s="150" t="s">
        <v>497</v>
      </c>
      <c r="F176" s="151" t="s">
        <v>498</v>
      </c>
      <c r="G176" s="152" t="s">
        <v>141</v>
      </c>
      <c r="H176" s="153">
        <v>30</v>
      </c>
      <c r="I176" s="154"/>
      <c r="J176" s="155">
        <f t="shared" si="10"/>
        <v>0</v>
      </c>
      <c r="K176" s="156"/>
      <c r="L176" s="31"/>
      <c r="M176" s="157" t="s">
        <v>1</v>
      </c>
      <c r="N176" s="158" t="s">
        <v>45</v>
      </c>
      <c r="O176" s="59"/>
      <c r="P176" s="159">
        <f t="shared" si="11"/>
        <v>0</v>
      </c>
      <c r="Q176" s="159">
        <v>0</v>
      </c>
      <c r="R176" s="159">
        <f t="shared" si="12"/>
        <v>0</v>
      </c>
      <c r="S176" s="159">
        <v>0</v>
      </c>
      <c r="T176" s="160">
        <f t="shared" si="1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61" t="s">
        <v>87</v>
      </c>
      <c r="AT176" s="161" t="s">
        <v>127</v>
      </c>
      <c r="AU176" s="161" t="s">
        <v>132</v>
      </c>
      <c r="AY176" s="15" t="s">
        <v>125</v>
      </c>
      <c r="BE176" s="162">
        <f t="shared" si="14"/>
        <v>0</v>
      </c>
      <c r="BF176" s="162">
        <f t="shared" si="15"/>
        <v>0</v>
      </c>
      <c r="BG176" s="162">
        <f t="shared" si="16"/>
        <v>0</v>
      </c>
      <c r="BH176" s="162">
        <f t="shared" si="17"/>
        <v>0</v>
      </c>
      <c r="BI176" s="162">
        <f t="shared" si="18"/>
        <v>0</v>
      </c>
      <c r="BJ176" s="15" t="s">
        <v>132</v>
      </c>
      <c r="BK176" s="162">
        <f t="shared" si="19"/>
        <v>0</v>
      </c>
      <c r="BL176" s="15" t="s">
        <v>87</v>
      </c>
      <c r="BM176" s="161" t="s">
        <v>499</v>
      </c>
    </row>
    <row r="177" spans="1:65" s="2" customFormat="1" ht="16.5" customHeight="1">
      <c r="A177" s="30"/>
      <c r="B177" s="148"/>
      <c r="C177" s="163" t="s">
        <v>352</v>
      </c>
      <c r="D177" s="163" t="s">
        <v>143</v>
      </c>
      <c r="E177" s="164" t="s">
        <v>312</v>
      </c>
      <c r="F177" s="165" t="s">
        <v>313</v>
      </c>
      <c r="G177" s="166" t="s">
        <v>206</v>
      </c>
      <c r="H177" s="167">
        <v>28.5</v>
      </c>
      <c r="I177" s="168"/>
      <c r="J177" s="169">
        <f t="shared" si="10"/>
        <v>0</v>
      </c>
      <c r="K177" s="170"/>
      <c r="L177" s="171"/>
      <c r="M177" s="172" t="s">
        <v>1</v>
      </c>
      <c r="N177" s="173" t="s">
        <v>45</v>
      </c>
      <c r="O177" s="59"/>
      <c r="P177" s="159">
        <f t="shared" si="11"/>
        <v>0</v>
      </c>
      <c r="Q177" s="159">
        <v>1E-3</v>
      </c>
      <c r="R177" s="159">
        <f t="shared" si="12"/>
        <v>2.8500000000000001E-2</v>
      </c>
      <c r="S177" s="159">
        <v>0</v>
      </c>
      <c r="T177" s="160">
        <f t="shared" si="1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61" t="s">
        <v>132</v>
      </c>
      <c r="AT177" s="161" t="s">
        <v>143</v>
      </c>
      <c r="AU177" s="161" t="s">
        <v>132</v>
      </c>
      <c r="AY177" s="15" t="s">
        <v>125</v>
      </c>
      <c r="BE177" s="162">
        <f t="shared" si="14"/>
        <v>0</v>
      </c>
      <c r="BF177" s="162">
        <f t="shared" si="15"/>
        <v>0</v>
      </c>
      <c r="BG177" s="162">
        <f t="shared" si="16"/>
        <v>0</v>
      </c>
      <c r="BH177" s="162">
        <f t="shared" si="17"/>
        <v>0</v>
      </c>
      <c r="BI177" s="162">
        <f t="shared" si="18"/>
        <v>0</v>
      </c>
      <c r="BJ177" s="15" t="s">
        <v>132</v>
      </c>
      <c r="BK177" s="162">
        <f t="shared" si="19"/>
        <v>0</v>
      </c>
      <c r="BL177" s="15" t="s">
        <v>87</v>
      </c>
      <c r="BM177" s="161" t="s">
        <v>500</v>
      </c>
    </row>
    <row r="178" spans="1:65" s="2" customFormat="1" ht="24.2" customHeight="1">
      <c r="A178" s="30"/>
      <c r="B178" s="148"/>
      <c r="C178" s="149" t="s">
        <v>356</v>
      </c>
      <c r="D178" s="149" t="s">
        <v>127</v>
      </c>
      <c r="E178" s="150" t="s">
        <v>501</v>
      </c>
      <c r="F178" s="151" t="s">
        <v>502</v>
      </c>
      <c r="G178" s="152" t="s">
        <v>141</v>
      </c>
      <c r="H178" s="153">
        <v>30</v>
      </c>
      <c r="I178" s="154"/>
      <c r="J178" s="155">
        <f t="shared" si="10"/>
        <v>0</v>
      </c>
      <c r="K178" s="156"/>
      <c r="L178" s="31"/>
      <c r="M178" s="157" t="s">
        <v>1</v>
      </c>
      <c r="N178" s="158" t="s">
        <v>45</v>
      </c>
      <c r="O178" s="59"/>
      <c r="P178" s="159">
        <f t="shared" si="11"/>
        <v>0</v>
      </c>
      <c r="Q178" s="159">
        <v>0</v>
      </c>
      <c r="R178" s="159">
        <f t="shared" si="12"/>
        <v>0</v>
      </c>
      <c r="S178" s="159">
        <v>0</v>
      </c>
      <c r="T178" s="160">
        <f t="shared" si="1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61" t="s">
        <v>87</v>
      </c>
      <c r="AT178" s="161" t="s">
        <v>127</v>
      </c>
      <c r="AU178" s="161" t="s">
        <v>132</v>
      </c>
      <c r="AY178" s="15" t="s">
        <v>125</v>
      </c>
      <c r="BE178" s="162">
        <f t="shared" si="14"/>
        <v>0</v>
      </c>
      <c r="BF178" s="162">
        <f t="shared" si="15"/>
        <v>0</v>
      </c>
      <c r="BG178" s="162">
        <f t="shared" si="16"/>
        <v>0</v>
      </c>
      <c r="BH178" s="162">
        <f t="shared" si="17"/>
        <v>0</v>
      </c>
      <c r="BI178" s="162">
        <f t="shared" si="18"/>
        <v>0</v>
      </c>
      <c r="BJ178" s="15" t="s">
        <v>132</v>
      </c>
      <c r="BK178" s="162">
        <f t="shared" si="19"/>
        <v>0</v>
      </c>
      <c r="BL178" s="15" t="s">
        <v>87</v>
      </c>
      <c r="BM178" s="161" t="s">
        <v>503</v>
      </c>
    </row>
    <row r="179" spans="1:65" s="2" customFormat="1" ht="16.5" customHeight="1">
      <c r="A179" s="30"/>
      <c r="B179" s="148"/>
      <c r="C179" s="163" t="s">
        <v>504</v>
      </c>
      <c r="D179" s="163" t="s">
        <v>143</v>
      </c>
      <c r="E179" s="164" t="s">
        <v>505</v>
      </c>
      <c r="F179" s="165" t="s">
        <v>506</v>
      </c>
      <c r="G179" s="166" t="s">
        <v>206</v>
      </c>
      <c r="H179" s="167">
        <v>0.6</v>
      </c>
      <c r="I179" s="168"/>
      <c r="J179" s="169">
        <f t="shared" si="10"/>
        <v>0</v>
      </c>
      <c r="K179" s="170"/>
      <c r="L179" s="171"/>
      <c r="M179" s="172" t="s">
        <v>1</v>
      </c>
      <c r="N179" s="173" t="s">
        <v>45</v>
      </c>
      <c r="O179" s="59"/>
      <c r="P179" s="159">
        <f t="shared" si="11"/>
        <v>0</v>
      </c>
      <c r="Q179" s="159">
        <v>1E-3</v>
      </c>
      <c r="R179" s="159">
        <f t="shared" si="12"/>
        <v>5.9999999999999995E-4</v>
      </c>
      <c r="S179" s="159">
        <v>0</v>
      </c>
      <c r="T179" s="160">
        <f t="shared" si="1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61" t="s">
        <v>132</v>
      </c>
      <c r="AT179" s="161" t="s">
        <v>143</v>
      </c>
      <c r="AU179" s="161" t="s">
        <v>132</v>
      </c>
      <c r="AY179" s="15" t="s">
        <v>125</v>
      </c>
      <c r="BE179" s="162">
        <f t="shared" si="14"/>
        <v>0</v>
      </c>
      <c r="BF179" s="162">
        <f t="shared" si="15"/>
        <v>0</v>
      </c>
      <c r="BG179" s="162">
        <f t="shared" si="16"/>
        <v>0</v>
      </c>
      <c r="BH179" s="162">
        <f t="shared" si="17"/>
        <v>0</v>
      </c>
      <c r="BI179" s="162">
        <f t="shared" si="18"/>
        <v>0</v>
      </c>
      <c r="BJ179" s="15" t="s">
        <v>132</v>
      </c>
      <c r="BK179" s="162">
        <f t="shared" si="19"/>
        <v>0</v>
      </c>
      <c r="BL179" s="15" t="s">
        <v>87</v>
      </c>
      <c r="BM179" s="161" t="s">
        <v>507</v>
      </c>
    </row>
    <row r="180" spans="1:65" s="2" customFormat="1" ht="21.75" customHeight="1">
      <c r="A180" s="30"/>
      <c r="B180" s="148"/>
      <c r="C180" s="163" t="s">
        <v>508</v>
      </c>
      <c r="D180" s="163" t="s">
        <v>143</v>
      </c>
      <c r="E180" s="164" t="s">
        <v>509</v>
      </c>
      <c r="F180" s="165" t="s">
        <v>510</v>
      </c>
      <c r="G180" s="166" t="s">
        <v>206</v>
      </c>
      <c r="H180" s="167">
        <v>0.15</v>
      </c>
      <c r="I180" s="168"/>
      <c r="J180" s="169">
        <f t="shared" si="10"/>
        <v>0</v>
      </c>
      <c r="K180" s="170"/>
      <c r="L180" s="171"/>
      <c r="M180" s="172" t="s">
        <v>1</v>
      </c>
      <c r="N180" s="173" t="s">
        <v>45</v>
      </c>
      <c r="O180" s="59"/>
      <c r="P180" s="159">
        <f t="shared" si="11"/>
        <v>0</v>
      </c>
      <c r="Q180" s="159">
        <v>1E-3</v>
      </c>
      <c r="R180" s="159">
        <f t="shared" si="12"/>
        <v>1.4999999999999999E-4</v>
      </c>
      <c r="S180" s="159">
        <v>0</v>
      </c>
      <c r="T180" s="160">
        <f t="shared" si="1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61" t="s">
        <v>132</v>
      </c>
      <c r="AT180" s="161" t="s">
        <v>143</v>
      </c>
      <c r="AU180" s="161" t="s">
        <v>132</v>
      </c>
      <c r="AY180" s="15" t="s">
        <v>125</v>
      </c>
      <c r="BE180" s="162">
        <f t="shared" si="14"/>
        <v>0</v>
      </c>
      <c r="BF180" s="162">
        <f t="shared" si="15"/>
        <v>0</v>
      </c>
      <c r="BG180" s="162">
        <f t="shared" si="16"/>
        <v>0</v>
      </c>
      <c r="BH180" s="162">
        <f t="shared" si="17"/>
        <v>0</v>
      </c>
      <c r="BI180" s="162">
        <f t="shared" si="18"/>
        <v>0</v>
      </c>
      <c r="BJ180" s="15" t="s">
        <v>132</v>
      </c>
      <c r="BK180" s="162">
        <f t="shared" si="19"/>
        <v>0</v>
      </c>
      <c r="BL180" s="15" t="s">
        <v>87</v>
      </c>
      <c r="BM180" s="161" t="s">
        <v>511</v>
      </c>
    </row>
    <row r="181" spans="1:65" s="2" customFormat="1" ht="24.2" customHeight="1">
      <c r="A181" s="30"/>
      <c r="B181" s="148"/>
      <c r="C181" s="149" t="s">
        <v>512</v>
      </c>
      <c r="D181" s="149" t="s">
        <v>127</v>
      </c>
      <c r="E181" s="150" t="s">
        <v>308</v>
      </c>
      <c r="F181" s="151" t="s">
        <v>309</v>
      </c>
      <c r="G181" s="152" t="s">
        <v>141</v>
      </c>
      <c r="H181" s="153">
        <v>30</v>
      </c>
      <c r="I181" s="154"/>
      <c r="J181" s="155">
        <f t="shared" si="10"/>
        <v>0</v>
      </c>
      <c r="K181" s="156"/>
      <c r="L181" s="31"/>
      <c r="M181" s="157" t="s">
        <v>1</v>
      </c>
      <c r="N181" s="158" t="s">
        <v>45</v>
      </c>
      <c r="O181" s="59"/>
      <c r="P181" s="159">
        <f t="shared" si="11"/>
        <v>0</v>
      </c>
      <c r="Q181" s="159">
        <v>0</v>
      </c>
      <c r="R181" s="159">
        <f t="shared" si="12"/>
        <v>0</v>
      </c>
      <c r="S181" s="159">
        <v>0</v>
      </c>
      <c r="T181" s="160">
        <f t="shared" si="1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61" t="s">
        <v>170</v>
      </c>
      <c r="AT181" s="161" t="s">
        <v>127</v>
      </c>
      <c r="AU181" s="161" t="s">
        <v>132</v>
      </c>
      <c r="AY181" s="15" t="s">
        <v>125</v>
      </c>
      <c r="BE181" s="162">
        <f t="shared" si="14"/>
        <v>0</v>
      </c>
      <c r="BF181" s="162">
        <f t="shared" si="15"/>
        <v>0</v>
      </c>
      <c r="BG181" s="162">
        <f t="shared" si="16"/>
        <v>0</v>
      </c>
      <c r="BH181" s="162">
        <f t="shared" si="17"/>
        <v>0</v>
      </c>
      <c r="BI181" s="162">
        <f t="shared" si="18"/>
        <v>0</v>
      </c>
      <c r="BJ181" s="15" t="s">
        <v>132</v>
      </c>
      <c r="BK181" s="162">
        <f t="shared" si="19"/>
        <v>0</v>
      </c>
      <c r="BL181" s="15" t="s">
        <v>170</v>
      </c>
      <c r="BM181" s="161" t="s">
        <v>513</v>
      </c>
    </row>
    <row r="182" spans="1:65" s="2" customFormat="1" ht="16.5" customHeight="1">
      <c r="A182" s="30"/>
      <c r="B182" s="148"/>
      <c r="C182" s="163" t="s">
        <v>514</v>
      </c>
      <c r="D182" s="163" t="s">
        <v>143</v>
      </c>
      <c r="E182" s="164" t="s">
        <v>312</v>
      </c>
      <c r="F182" s="165" t="s">
        <v>313</v>
      </c>
      <c r="G182" s="166" t="s">
        <v>206</v>
      </c>
      <c r="H182" s="167">
        <v>28.5</v>
      </c>
      <c r="I182" s="168"/>
      <c r="J182" s="169">
        <f t="shared" si="10"/>
        <v>0</v>
      </c>
      <c r="K182" s="170"/>
      <c r="L182" s="171"/>
      <c r="M182" s="172" t="s">
        <v>1</v>
      </c>
      <c r="N182" s="173" t="s">
        <v>45</v>
      </c>
      <c r="O182" s="59"/>
      <c r="P182" s="159">
        <f t="shared" si="11"/>
        <v>0</v>
      </c>
      <c r="Q182" s="159">
        <v>1E-3</v>
      </c>
      <c r="R182" s="159">
        <f t="shared" si="12"/>
        <v>2.8500000000000001E-2</v>
      </c>
      <c r="S182" s="159">
        <v>0</v>
      </c>
      <c r="T182" s="160">
        <f t="shared" si="1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61" t="s">
        <v>191</v>
      </c>
      <c r="AT182" s="161" t="s">
        <v>143</v>
      </c>
      <c r="AU182" s="161" t="s">
        <v>132</v>
      </c>
      <c r="AY182" s="15" t="s">
        <v>125</v>
      </c>
      <c r="BE182" s="162">
        <f t="shared" si="14"/>
        <v>0</v>
      </c>
      <c r="BF182" s="162">
        <f t="shared" si="15"/>
        <v>0</v>
      </c>
      <c r="BG182" s="162">
        <f t="shared" si="16"/>
        <v>0</v>
      </c>
      <c r="BH182" s="162">
        <f t="shared" si="17"/>
        <v>0</v>
      </c>
      <c r="BI182" s="162">
        <f t="shared" si="18"/>
        <v>0</v>
      </c>
      <c r="BJ182" s="15" t="s">
        <v>132</v>
      </c>
      <c r="BK182" s="162">
        <f t="shared" si="19"/>
        <v>0</v>
      </c>
      <c r="BL182" s="15" t="s">
        <v>191</v>
      </c>
      <c r="BM182" s="161" t="s">
        <v>515</v>
      </c>
    </row>
    <row r="183" spans="1:65" s="2" customFormat="1" ht="24.2" customHeight="1">
      <c r="A183" s="30"/>
      <c r="B183" s="148"/>
      <c r="C183" s="149" t="s">
        <v>516</v>
      </c>
      <c r="D183" s="149" t="s">
        <v>127</v>
      </c>
      <c r="E183" s="150" t="s">
        <v>517</v>
      </c>
      <c r="F183" s="151" t="s">
        <v>518</v>
      </c>
      <c r="G183" s="152" t="s">
        <v>215</v>
      </c>
      <c r="H183" s="153">
        <v>30</v>
      </c>
      <c r="I183" s="154"/>
      <c r="J183" s="155">
        <f t="shared" si="10"/>
        <v>0</v>
      </c>
      <c r="K183" s="156"/>
      <c r="L183" s="31"/>
      <c r="M183" s="157" t="s">
        <v>1</v>
      </c>
      <c r="N183" s="158" t="s">
        <v>45</v>
      </c>
      <c r="O183" s="59"/>
      <c r="P183" s="159">
        <f t="shared" si="11"/>
        <v>0</v>
      </c>
      <c r="Q183" s="159">
        <v>0</v>
      </c>
      <c r="R183" s="159">
        <f t="shared" si="12"/>
        <v>0</v>
      </c>
      <c r="S183" s="159">
        <v>0</v>
      </c>
      <c r="T183" s="160">
        <f t="shared" si="1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61" t="s">
        <v>87</v>
      </c>
      <c r="AT183" s="161" t="s">
        <v>127</v>
      </c>
      <c r="AU183" s="161" t="s">
        <v>132</v>
      </c>
      <c r="AY183" s="15" t="s">
        <v>125</v>
      </c>
      <c r="BE183" s="162">
        <f t="shared" si="14"/>
        <v>0</v>
      </c>
      <c r="BF183" s="162">
        <f t="shared" si="15"/>
        <v>0</v>
      </c>
      <c r="BG183" s="162">
        <f t="shared" si="16"/>
        <v>0</v>
      </c>
      <c r="BH183" s="162">
        <f t="shared" si="17"/>
        <v>0</v>
      </c>
      <c r="BI183" s="162">
        <f t="shared" si="18"/>
        <v>0</v>
      </c>
      <c r="BJ183" s="15" t="s">
        <v>132</v>
      </c>
      <c r="BK183" s="162">
        <f t="shared" si="19"/>
        <v>0</v>
      </c>
      <c r="BL183" s="15" t="s">
        <v>87</v>
      </c>
      <c r="BM183" s="161" t="s">
        <v>519</v>
      </c>
    </row>
    <row r="184" spans="1:65" s="2" customFormat="1" ht="24.2" customHeight="1">
      <c r="A184" s="30"/>
      <c r="B184" s="148"/>
      <c r="C184" s="163" t="s">
        <v>520</v>
      </c>
      <c r="D184" s="163" t="s">
        <v>143</v>
      </c>
      <c r="E184" s="164" t="s">
        <v>521</v>
      </c>
      <c r="F184" s="165" t="s">
        <v>522</v>
      </c>
      <c r="G184" s="166" t="s">
        <v>215</v>
      </c>
      <c r="H184" s="167">
        <v>30</v>
      </c>
      <c r="I184" s="168"/>
      <c r="J184" s="169">
        <f t="shared" si="10"/>
        <v>0</v>
      </c>
      <c r="K184" s="170"/>
      <c r="L184" s="171"/>
      <c r="M184" s="172" t="s">
        <v>1</v>
      </c>
      <c r="N184" s="173" t="s">
        <v>45</v>
      </c>
      <c r="O184" s="59"/>
      <c r="P184" s="159">
        <f t="shared" si="11"/>
        <v>0</v>
      </c>
      <c r="Q184" s="159">
        <v>6.9999999999999994E-5</v>
      </c>
      <c r="R184" s="159">
        <f t="shared" si="12"/>
        <v>2.0999999999999999E-3</v>
      </c>
      <c r="S184" s="159">
        <v>0</v>
      </c>
      <c r="T184" s="160">
        <f t="shared" si="1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61" t="s">
        <v>132</v>
      </c>
      <c r="AT184" s="161" t="s">
        <v>143</v>
      </c>
      <c r="AU184" s="161" t="s">
        <v>132</v>
      </c>
      <c r="AY184" s="15" t="s">
        <v>125</v>
      </c>
      <c r="BE184" s="162">
        <f t="shared" si="14"/>
        <v>0</v>
      </c>
      <c r="BF184" s="162">
        <f t="shared" si="15"/>
        <v>0</v>
      </c>
      <c r="BG184" s="162">
        <f t="shared" si="16"/>
        <v>0</v>
      </c>
      <c r="BH184" s="162">
        <f t="shared" si="17"/>
        <v>0</v>
      </c>
      <c r="BI184" s="162">
        <f t="shared" si="18"/>
        <v>0</v>
      </c>
      <c r="BJ184" s="15" t="s">
        <v>132</v>
      </c>
      <c r="BK184" s="162">
        <f t="shared" si="19"/>
        <v>0</v>
      </c>
      <c r="BL184" s="15" t="s">
        <v>87</v>
      </c>
      <c r="BM184" s="161" t="s">
        <v>523</v>
      </c>
    </row>
    <row r="185" spans="1:65" s="2" customFormat="1" ht="16.5" customHeight="1">
      <c r="A185" s="30"/>
      <c r="B185" s="148"/>
      <c r="C185" s="163" t="s">
        <v>524</v>
      </c>
      <c r="D185" s="163" t="s">
        <v>143</v>
      </c>
      <c r="E185" s="164" t="s">
        <v>525</v>
      </c>
      <c r="F185" s="165" t="s">
        <v>526</v>
      </c>
      <c r="G185" s="166" t="s">
        <v>215</v>
      </c>
      <c r="H185" s="167">
        <v>30</v>
      </c>
      <c r="I185" s="168"/>
      <c r="J185" s="169">
        <f t="shared" si="10"/>
        <v>0</v>
      </c>
      <c r="K185" s="170"/>
      <c r="L185" s="171"/>
      <c r="M185" s="172" t="s">
        <v>1</v>
      </c>
      <c r="N185" s="173" t="s">
        <v>45</v>
      </c>
      <c r="O185" s="59"/>
      <c r="P185" s="159">
        <f t="shared" si="11"/>
        <v>0</v>
      </c>
      <c r="Q185" s="159">
        <v>5.0000000000000002E-5</v>
      </c>
      <c r="R185" s="159">
        <f t="shared" si="12"/>
        <v>1.5E-3</v>
      </c>
      <c r="S185" s="159">
        <v>0</v>
      </c>
      <c r="T185" s="160">
        <f t="shared" si="1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61" t="s">
        <v>132</v>
      </c>
      <c r="AT185" s="161" t="s">
        <v>143</v>
      </c>
      <c r="AU185" s="161" t="s">
        <v>132</v>
      </c>
      <c r="AY185" s="15" t="s">
        <v>125</v>
      </c>
      <c r="BE185" s="162">
        <f t="shared" si="14"/>
        <v>0</v>
      </c>
      <c r="BF185" s="162">
        <f t="shared" si="15"/>
        <v>0</v>
      </c>
      <c r="BG185" s="162">
        <f t="shared" si="16"/>
        <v>0</v>
      </c>
      <c r="BH185" s="162">
        <f t="shared" si="17"/>
        <v>0</v>
      </c>
      <c r="BI185" s="162">
        <f t="shared" si="18"/>
        <v>0</v>
      </c>
      <c r="BJ185" s="15" t="s">
        <v>132</v>
      </c>
      <c r="BK185" s="162">
        <f t="shared" si="19"/>
        <v>0</v>
      </c>
      <c r="BL185" s="15" t="s">
        <v>87</v>
      </c>
      <c r="BM185" s="161" t="s">
        <v>527</v>
      </c>
    </row>
    <row r="186" spans="1:65" s="2" customFormat="1" ht="21.75" customHeight="1">
      <c r="A186" s="30"/>
      <c r="B186" s="148"/>
      <c r="C186" s="149" t="s">
        <v>528</v>
      </c>
      <c r="D186" s="149" t="s">
        <v>127</v>
      </c>
      <c r="E186" s="150" t="s">
        <v>529</v>
      </c>
      <c r="F186" s="151" t="s">
        <v>530</v>
      </c>
      <c r="G186" s="152" t="s">
        <v>215</v>
      </c>
      <c r="H186" s="153">
        <v>3</v>
      </c>
      <c r="I186" s="154"/>
      <c r="J186" s="155">
        <f t="shared" si="10"/>
        <v>0</v>
      </c>
      <c r="K186" s="156"/>
      <c r="L186" s="31"/>
      <c r="M186" s="157" t="s">
        <v>1</v>
      </c>
      <c r="N186" s="158" t="s">
        <v>45</v>
      </c>
      <c r="O186" s="59"/>
      <c r="P186" s="159">
        <f t="shared" si="11"/>
        <v>0</v>
      </c>
      <c r="Q186" s="159">
        <v>0</v>
      </c>
      <c r="R186" s="159">
        <f t="shared" si="12"/>
        <v>0</v>
      </c>
      <c r="S186" s="159">
        <v>0</v>
      </c>
      <c r="T186" s="160">
        <f t="shared" si="13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61" t="s">
        <v>87</v>
      </c>
      <c r="AT186" s="161" t="s">
        <v>127</v>
      </c>
      <c r="AU186" s="161" t="s">
        <v>132</v>
      </c>
      <c r="AY186" s="15" t="s">
        <v>125</v>
      </c>
      <c r="BE186" s="162">
        <f t="shared" si="14"/>
        <v>0</v>
      </c>
      <c r="BF186" s="162">
        <f t="shared" si="15"/>
        <v>0</v>
      </c>
      <c r="BG186" s="162">
        <f t="shared" si="16"/>
        <v>0</v>
      </c>
      <c r="BH186" s="162">
        <f t="shared" si="17"/>
        <v>0</v>
      </c>
      <c r="BI186" s="162">
        <f t="shared" si="18"/>
        <v>0</v>
      </c>
      <c r="BJ186" s="15" t="s">
        <v>132</v>
      </c>
      <c r="BK186" s="162">
        <f t="shared" si="19"/>
        <v>0</v>
      </c>
      <c r="BL186" s="15" t="s">
        <v>87</v>
      </c>
      <c r="BM186" s="161" t="s">
        <v>531</v>
      </c>
    </row>
    <row r="187" spans="1:65" s="2" customFormat="1" ht="21.75" customHeight="1">
      <c r="A187" s="30"/>
      <c r="B187" s="148"/>
      <c r="C187" s="163" t="s">
        <v>532</v>
      </c>
      <c r="D187" s="163" t="s">
        <v>143</v>
      </c>
      <c r="E187" s="164" t="s">
        <v>533</v>
      </c>
      <c r="F187" s="165" t="s">
        <v>534</v>
      </c>
      <c r="G187" s="166" t="s">
        <v>215</v>
      </c>
      <c r="H187" s="167">
        <v>3</v>
      </c>
      <c r="I187" s="168"/>
      <c r="J187" s="169">
        <f t="shared" si="10"/>
        <v>0</v>
      </c>
      <c r="K187" s="170"/>
      <c r="L187" s="171"/>
      <c r="M187" s="172" t="s">
        <v>1</v>
      </c>
      <c r="N187" s="173" t="s">
        <v>45</v>
      </c>
      <c r="O187" s="59"/>
      <c r="P187" s="159">
        <f t="shared" si="11"/>
        <v>0</v>
      </c>
      <c r="Q187" s="159">
        <v>5.5000000000000003E-4</v>
      </c>
      <c r="R187" s="159">
        <f t="shared" si="12"/>
        <v>1.65E-3</v>
      </c>
      <c r="S187" s="159">
        <v>0</v>
      </c>
      <c r="T187" s="160">
        <f t="shared" si="1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61" t="s">
        <v>132</v>
      </c>
      <c r="AT187" s="161" t="s">
        <v>143</v>
      </c>
      <c r="AU187" s="161" t="s">
        <v>132</v>
      </c>
      <c r="AY187" s="15" t="s">
        <v>125</v>
      </c>
      <c r="BE187" s="162">
        <f t="shared" si="14"/>
        <v>0</v>
      </c>
      <c r="BF187" s="162">
        <f t="shared" si="15"/>
        <v>0</v>
      </c>
      <c r="BG187" s="162">
        <f t="shared" si="16"/>
        <v>0</v>
      </c>
      <c r="BH187" s="162">
        <f t="shared" si="17"/>
        <v>0</v>
      </c>
      <c r="BI187" s="162">
        <f t="shared" si="18"/>
        <v>0</v>
      </c>
      <c r="BJ187" s="15" t="s">
        <v>132</v>
      </c>
      <c r="BK187" s="162">
        <f t="shared" si="19"/>
        <v>0</v>
      </c>
      <c r="BL187" s="15" t="s">
        <v>87</v>
      </c>
      <c r="BM187" s="161" t="s">
        <v>535</v>
      </c>
    </row>
    <row r="188" spans="1:65" s="2" customFormat="1" ht="24.2" customHeight="1">
      <c r="A188" s="30"/>
      <c r="B188" s="148"/>
      <c r="C188" s="149" t="s">
        <v>536</v>
      </c>
      <c r="D188" s="149" t="s">
        <v>127</v>
      </c>
      <c r="E188" s="150" t="s">
        <v>537</v>
      </c>
      <c r="F188" s="151" t="s">
        <v>538</v>
      </c>
      <c r="G188" s="152" t="s">
        <v>215</v>
      </c>
      <c r="H188" s="153">
        <v>10</v>
      </c>
      <c r="I188" s="154"/>
      <c r="J188" s="155">
        <f t="shared" si="10"/>
        <v>0</v>
      </c>
      <c r="K188" s="156"/>
      <c r="L188" s="31"/>
      <c r="M188" s="157" t="s">
        <v>1</v>
      </c>
      <c r="N188" s="158" t="s">
        <v>45</v>
      </c>
      <c r="O188" s="59"/>
      <c r="P188" s="159">
        <f t="shared" si="11"/>
        <v>0</v>
      </c>
      <c r="Q188" s="159">
        <v>0</v>
      </c>
      <c r="R188" s="159">
        <f t="shared" si="12"/>
        <v>0</v>
      </c>
      <c r="S188" s="159">
        <v>0</v>
      </c>
      <c r="T188" s="160">
        <f t="shared" si="1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61" t="s">
        <v>87</v>
      </c>
      <c r="AT188" s="161" t="s">
        <v>127</v>
      </c>
      <c r="AU188" s="161" t="s">
        <v>132</v>
      </c>
      <c r="AY188" s="15" t="s">
        <v>125</v>
      </c>
      <c r="BE188" s="162">
        <f t="shared" si="14"/>
        <v>0</v>
      </c>
      <c r="BF188" s="162">
        <f t="shared" si="15"/>
        <v>0</v>
      </c>
      <c r="BG188" s="162">
        <f t="shared" si="16"/>
        <v>0</v>
      </c>
      <c r="BH188" s="162">
        <f t="shared" si="17"/>
        <v>0</v>
      </c>
      <c r="BI188" s="162">
        <f t="shared" si="18"/>
        <v>0</v>
      </c>
      <c r="BJ188" s="15" t="s">
        <v>132</v>
      </c>
      <c r="BK188" s="162">
        <f t="shared" si="19"/>
        <v>0</v>
      </c>
      <c r="BL188" s="15" t="s">
        <v>87</v>
      </c>
      <c r="BM188" s="161" t="s">
        <v>539</v>
      </c>
    </row>
    <row r="189" spans="1:65" s="2" customFormat="1" ht="24.2" customHeight="1">
      <c r="A189" s="30"/>
      <c r="B189" s="148"/>
      <c r="C189" s="163" t="s">
        <v>540</v>
      </c>
      <c r="D189" s="163" t="s">
        <v>143</v>
      </c>
      <c r="E189" s="164" t="s">
        <v>541</v>
      </c>
      <c r="F189" s="165" t="s">
        <v>542</v>
      </c>
      <c r="G189" s="166" t="s">
        <v>215</v>
      </c>
      <c r="H189" s="167">
        <v>10</v>
      </c>
      <c r="I189" s="168"/>
      <c r="J189" s="169">
        <f t="shared" si="10"/>
        <v>0</v>
      </c>
      <c r="K189" s="170"/>
      <c r="L189" s="171"/>
      <c r="M189" s="172" t="s">
        <v>1</v>
      </c>
      <c r="N189" s="173" t="s">
        <v>45</v>
      </c>
      <c r="O189" s="59"/>
      <c r="P189" s="159">
        <f t="shared" si="11"/>
        <v>0</v>
      </c>
      <c r="Q189" s="159">
        <v>2.2000000000000001E-4</v>
      </c>
      <c r="R189" s="159">
        <f t="shared" si="12"/>
        <v>2.2000000000000001E-3</v>
      </c>
      <c r="S189" s="159">
        <v>0</v>
      </c>
      <c r="T189" s="160">
        <f t="shared" si="1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61" t="s">
        <v>132</v>
      </c>
      <c r="AT189" s="161" t="s">
        <v>143</v>
      </c>
      <c r="AU189" s="161" t="s">
        <v>132</v>
      </c>
      <c r="AY189" s="15" t="s">
        <v>125</v>
      </c>
      <c r="BE189" s="162">
        <f t="shared" si="14"/>
        <v>0</v>
      </c>
      <c r="BF189" s="162">
        <f t="shared" si="15"/>
        <v>0</v>
      </c>
      <c r="BG189" s="162">
        <f t="shared" si="16"/>
        <v>0</v>
      </c>
      <c r="BH189" s="162">
        <f t="shared" si="17"/>
        <v>0</v>
      </c>
      <c r="BI189" s="162">
        <f t="shared" si="18"/>
        <v>0</v>
      </c>
      <c r="BJ189" s="15" t="s">
        <v>132</v>
      </c>
      <c r="BK189" s="162">
        <f t="shared" si="19"/>
        <v>0</v>
      </c>
      <c r="BL189" s="15" t="s">
        <v>87</v>
      </c>
      <c r="BM189" s="161" t="s">
        <v>543</v>
      </c>
    </row>
    <row r="190" spans="1:65" s="2" customFormat="1" ht="16.5" customHeight="1">
      <c r="A190" s="30"/>
      <c r="B190" s="148"/>
      <c r="C190" s="149" t="s">
        <v>170</v>
      </c>
      <c r="D190" s="149" t="s">
        <v>127</v>
      </c>
      <c r="E190" s="150" t="s">
        <v>316</v>
      </c>
      <c r="F190" s="151" t="s">
        <v>317</v>
      </c>
      <c r="G190" s="152" t="s">
        <v>141</v>
      </c>
      <c r="H190" s="153">
        <v>6</v>
      </c>
      <c r="I190" s="154"/>
      <c r="J190" s="155">
        <f t="shared" si="10"/>
        <v>0</v>
      </c>
      <c r="K190" s="156"/>
      <c r="L190" s="31"/>
      <c r="M190" s="157" t="s">
        <v>1</v>
      </c>
      <c r="N190" s="158" t="s">
        <v>45</v>
      </c>
      <c r="O190" s="59"/>
      <c r="P190" s="159">
        <f t="shared" si="11"/>
        <v>0</v>
      </c>
      <c r="Q190" s="159">
        <v>0</v>
      </c>
      <c r="R190" s="159">
        <f t="shared" si="12"/>
        <v>0</v>
      </c>
      <c r="S190" s="159">
        <v>0</v>
      </c>
      <c r="T190" s="160">
        <f t="shared" si="1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61" t="s">
        <v>170</v>
      </c>
      <c r="AT190" s="161" t="s">
        <v>127</v>
      </c>
      <c r="AU190" s="161" t="s">
        <v>132</v>
      </c>
      <c r="AY190" s="15" t="s">
        <v>125</v>
      </c>
      <c r="BE190" s="162">
        <f t="shared" si="14"/>
        <v>0</v>
      </c>
      <c r="BF190" s="162">
        <f t="shared" si="15"/>
        <v>0</v>
      </c>
      <c r="BG190" s="162">
        <f t="shared" si="16"/>
        <v>0</v>
      </c>
      <c r="BH190" s="162">
        <f t="shared" si="17"/>
        <v>0</v>
      </c>
      <c r="BI190" s="162">
        <f t="shared" si="18"/>
        <v>0</v>
      </c>
      <c r="BJ190" s="15" t="s">
        <v>132</v>
      </c>
      <c r="BK190" s="162">
        <f t="shared" si="19"/>
        <v>0</v>
      </c>
      <c r="BL190" s="15" t="s">
        <v>170</v>
      </c>
      <c r="BM190" s="161" t="s">
        <v>544</v>
      </c>
    </row>
    <row r="191" spans="1:65" s="2" customFormat="1" ht="21.75" customHeight="1">
      <c r="A191" s="30"/>
      <c r="B191" s="148"/>
      <c r="C191" s="163" t="s">
        <v>545</v>
      </c>
      <c r="D191" s="163" t="s">
        <v>143</v>
      </c>
      <c r="E191" s="164" t="s">
        <v>320</v>
      </c>
      <c r="F191" s="165" t="s">
        <v>321</v>
      </c>
      <c r="G191" s="166" t="s">
        <v>215</v>
      </c>
      <c r="H191" s="167">
        <v>3</v>
      </c>
      <c r="I191" s="168"/>
      <c r="J191" s="169">
        <f t="shared" si="10"/>
        <v>0</v>
      </c>
      <c r="K191" s="170"/>
      <c r="L191" s="171"/>
      <c r="M191" s="172" t="s">
        <v>1</v>
      </c>
      <c r="N191" s="173" t="s">
        <v>45</v>
      </c>
      <c r="O191" s="59"/>
      <c r="P191" s="159">
        <f t="shared" si="11"/>
        <v>0</v>
      </c>
      <c r="Q191" s="159">
        <v>5.1999999999999998E-3</v>
      </c>
      <c r="R191" s="159">
        <f t="shared" si="12"/>
        <v>1.5599999999999999E-2</v>
      </c>
      <c r="S191" s="159">
        <v>0</v>
      </c>
      <c r="T191" s="160">
        <f t="shared" si="1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61" t="s">
        <v>191</v>
      </c>
      <c r="AT191" s="161" t="s">
        <v>143</v>
      </c>
      <c r="AU191" s="161" t="s">
        <v>132</v>
      </c>
      <c r="AY191" s="15" t="s">
        <v>125</v>
      </c>
      <c r="BE191" s="162">
        <f t="shared" si="14"/>
        <v>0</v>
      </c>
      <c r="BF191" s="162">
        <f t="shared" si="15"/>
        <v>0</v>
      </c>
      <c r="BG191" s="162">
        <f t="shared" si="16"/>
        <v>0</v>
      </c>
      <c r="BH191" s="162">
        <f t="shared" si="17"/>
        <v>0</v>
      </c>
      <c r="BI191" s="162">
        <f t="shared" si="18"/>
        <v>0</v>
      </c>
      <c r="BJ191" s="15" t="s">
        <v>132</v>
      </c>
      <c r="BK191" s="162">
        <f t="shared" si="19"/>
        <v>0</v>
      </c>
      <c r="BL191" s="15" t="s">
        <v>191</v>
      </c>
      <c r="BM191" s="161" t="s">
        <v>546</v>
      </c>
    </row>
    <row r="192" spans="1:65" s="2" customFormat="1" ht="16.5" customHeight="1">
      <c r="A192" s="30"/>
      <c r="B192" s="148"/>
      <c r="C192" s="149" t="s">
        <v>547</v>
      </c>
      <c r="D192" s="149" t="s">
        <v>127</v>
      </c>
      <c r="E192" s="150" t="s">
        <v>300</v>
      </c>
      <c r="F192" s="151" t="s">
        <v>301</v>
      </c>
      <c r="G192" s="152" t="s">
        <v>215</v>
      </c>
      <c r="H192" s="153">
        <v>24</v>
      </c>
      <c r="I192" s="154"/>
      <c r="J192" s="155">
        <f t="shared" si="10"/>
        <v>0</v>
      </c>
      <c r="K192" s="156"/>
      <c r="L192" s="31"/>
      <c r="M192" s="157" t="s">
        <v>1</v>
      </c>
      <c r="N192" s="158" t="s">
        <v>45</v>
      </c>
      <c r="O192" s="59"/>
      <c r="P192" s="159">
        <f t="shared" si="11"/>
        <v>0</v>
      </c>
      <c r="Q192" s="159">
        <v>0</v>
      </c>
      <c r="R192" s="159">
        <f t="shared" si="12"/>
        <v>0</v>
      </c>
      <c r="S192" s="159">
        <v>0</v>
      </c>
      <c r="T192" s="160">
        <f t="shared" si="1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61" t="s">
        <v>170</v>
      </c>
      <c r="AT192" s="161" t="s">
        <v>127</v>
      </c>
      <c r="AU192" s="161" t="s">
        <v>132</v>
      </c>
      <c r="AY192" s="15" t="s">
        <v>125</v>
      </c>
      <c r="BE192" s="162">
        <f t="shared" si="14"/>
        <v>0</v>
      </c>
      <c r="BF192" s="162">
        <f t="shared" si="15"/>
        <v>0</v>
      </c>
      <c r="BG192" s="162">
        <f t="shared" si="16"/>
        <v>0</v>
      </c>
      <c r="BH192" s="162">
        <f t="shared" si="17"/>
        <v>0</v>
      </c>
      <c r="BI192" s="162">
        <f t="shared" si="18"/>
        <v>0</v>
      </c>
      <c r="BJ192" s="15" t="s">
        <v>132</v>
      </c>
      <c r="BK192" s="162">
        <f t="shared" si="19"/>
        <v>0</v>
      </c>
      <c r="BL192" s="15" t="s">
        <v>170</v>
      </c>
      <c r="BM192" s="161" t="s">
        <v>548</v>
      </c>
    </row>
    <row r="193" spans="1:65" s="2" customFormat="1" ht="24.2" customHeight="1">
      <c r="A193" s="30"/>
      <c r="B193" s="148"/>
      <c r="C193" s="163" t="s">
        <v>549</v>
      </c>
      <c r="D193" s="163" t="s">
        <v>143</v>
      </c>
      <c r="E193" s="164" t="s">
        <v>550</v>
      </c>
      <c r="F193" s="165" t="s">
        <v>551</v>
      </c>
      <c r="G193" s="166" t="s">
        <v>215</v>
      </c>
      <c r="H193" s="167">
        <v>12</v>
      </c>
      <c r="I193" s="168"/>
      <c r="J193" s="169">
        <f t="shared" si="10"/>
        <v>0</v>
      </c>
      <c r="K193" s="170"/>
      <c r="L193" s="171"/>
      <c r="M193" s="172" t="s">
        <v>1</v>
      </c>
      <c r="N193" s="173" t="s">
        <v>45</v>
      </c>
      <c r="O193" s="59"/>
      <c r="P193" s="159">
        <f t="shared" si="11"/>
        <v>0</v>
      </c>
      <c r="Q193" s="159">
        <v>6.8000000000000005E-4</v>
      </c>
      <c r="R193" s="159">
        <f t="shared" si="12"/>
        <v>8.1600000000000006E-3</v>
      </c>
      <c r="S193" s="159">
        <v>0</v>
      </c>
      <c r="T193" s="160">
        <f t="shared" si="1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61" t="s">
        <v>191</v>
      </c>
      <c r="AT193" s="161" t="s">
        <v>143</v>
      </c>
      <c r="AU193" s="161" t="s">
        <v>132</v>
      </c>
      <c r="AY193" s="15" t="s">
        <v>125</v>
      </c>
      <c r="BE193" s="162">
        <f t="shared" si="14"/>
        <v>0</v>
      </c>
      <c r="BF193" s="162">
        <f t="shared" si="15"/>
        <v>0</v>
      </c>
      <c r="BG193" s="162">
        <f t="shared" si="16"/>
        <v>0</v>
      </c>
      <c r="BH193" s="162">
        <f t="shared" si="17"/>
        <v>0</v>
      </c>
      <c r="BI193" s="162">
        <f t="shared" si="18"/>
        <v>0</v>
      </c>
      <c r="BJ193" s="15" t="s">
        <v>132</v>
      </c>
      <c r="BK193" s="162">
        <f t="shared" si="19"/>
        <v>0</v>
      </c>
      <c r="BL193" s="15" t="s">
        <v>191</v>
      </c>
      <c r="BM193" s="161" t="s">
        <v>552</v>
      </c>
    </row>
    <row r="194" spans="1:65" s="2" customFormat="1" ht="24.2" customHeight="1">
      <c r="A194" s="30"/>
      <c r="B194" s="148"/>
      <c r="C194" s="163" t="s">
        <v>553</v>
      </c>
      <c r="D194" s="163" t="s">
        <v>143</v>
      </c>
      <c r="E194" s="164" t="s">
        <v>554</v>
      </c>
      <c r="F194" s="165" t="s">
        <v>555</v>
      </c>
      <c r="G194" s="166" t="s">
        <v>215</v>
      </c>
      <c r="H194" s="167">
        <v>12</v>
      </c>
      <c r="I194" s="168"/>
      <c r="J194" s="169">
        <f t="shared" si="10"/>
        <v>0</v>
      </c>
      <c r="K194" s="170"/>
      <c r="L194" s="171"/>
      <c r="M194" s="172" t="s">
        <v>1</v>
      </c>
      <c r="N194" s="173" t="s">
        <v>45</v>
      </c>
      <c r="O194" s="59"/>
      <c r="P194" s="159">
        <f t="shared" si="11"/>
        <v>0</v>
      </c>
      <c r="Q194" s="159">
        <v>6.8000000000000005E-4</v>
      </c>
      <c r="R194" s="159">
        <f t="shared" si="12"/>
        <v>8.1600000000000006E-3</v>
      </c>
      <c r="S194" s="159">
        <v>0</v>
      </c>
      <c r="T194" s="160">
        <f t="shared" si="1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61" t="s">
        <v>191</v>
      </c>
      <c r="AT194" s="161" t="s">
        <v>143</v>
      </c>
      <c r="AU194" s="161" t="s">
        <v>132</v>
      </c>
      <c r="AY194" s="15" t="s">
        <v>125</v>
      </c>
      <c r="BE194" s="162">
        <f t="shared" si="14"/>
        <v>0</v>
      </c>
      <c r="BF194" s="162">
        <f t="shared" si="15"/>
        <v>0</v>
      </c>
      <c r="BG194" s="162">
        <f t="shared" si="16"/>
        <v>0</v>
      </c>
      <c r="BH194" s="162">
        <f t="shared" si="17"/>
        <v>0</v>
      </c>
      <c r="BI194" s="162">
        <f t="shared" si="18"/>
        <v>0</v>
      </c>
      <c r="BJ194" s="15" t="s">
        <v>132</v>
      </c>
      <c r="BK194" s="162">
        <f t="shared" si="19"/>
        <v>0</v>
      </c>
      <c r="BL194" s="15" t="s">
        <v>191</v>
      </c>
      <c r="BM194" s="161" t="s">
        <v>556</v>
      </c>
    </row>
    <row r="195" spans="1:65" s="2" customFormat="1" ht="24.2" customHeight="1">
      <c r="A195" s="30"/>
      <c r="B195" s="148"/>
      <c r="C195" s="149" t="s">
        <v>557</v>
      </c>
      <c r="D195" s="149" t="s">
        <v>127</v>
      </c>
      <c r="E195" s="150" t="s">
        <v>558</v>
      </c>
      <c r="F195" s="151" t="s">
        <v>559</v>
      </c>
      <c r="G195" s="152" t="s">
        <v>215</v>
      </c>
      <c r="H195" s="153">
        <v>1</v>
      </c>
      <c r="I195" s="154"/>
      <c r="J195" s="155">
        <f t="shared" si="10"/>
        <v>0</v>
      </c>
      <c r="K195" s="156"/>
      <c r="L195" s="31"/>
      <c r="M195" s="157" t="s">
        <v>1</v>
      </c>
      <c r="N195" s="158" t="s">
        <v>45</v>
      </c>
      <c r="O195" s="59"/>
      <c r="P195" s="159">
        <f t="shared" si="11"/>
        <v>0</v>
      </c>
      <c r="Q195" s="159">
        <v>0</v>
      </c>
      <c r="R195" s="159">
        <f t="shared" si="12"/>
        <v>0</v>
      </c>
      <c r="S195" s="159">
        <v>0</v>
      </c>
      <c r="T195" s="160">
        <f t="shared" si="1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61" t="s">
        <v>87</v>
      </c>
      <c r="AT195" s="161" t="s">
        <v>127</v>
      </c>
      <c r="AU195" s="161" t="s">
        <v>132</v>
      </c>
      <c r="AY195" s="15" t="s">
        <v>125</v>
      </c>
      <c r="BE195" s="162">
        <f t="shared" si="14"/>
        <v>0</v>
      </c>
      <c r="BF195" s="162">
        <f t="shared" si="15"/>
        <v>0</v>
      </c>
      <c r="BG195" s="162">
        <f t="shared" si="16"/>
        <v>0</v>
      </c>
      <c r="BH195" s="162">
        <f t="shared" si="17"/>
        <v>0</v>
      </c>
      <c r="BI195" s="162">
        <f t="shared" si="18"/>
        <v>0</v>
      </c>
      <c r="BJ195" s="15" t="s">
        <v>132</v>
      </c>
      <c r="BK195" s="162">
        <f t="shared" si="19"/>
        <v>0</v>
      </c>
      <c r="BL195" s="15" t="s">
        <v>87</v>
      </c>
      <c r="BM195" s="161" t="s">
        <v>560</v>
      </c>
    </row>
    <row r="196" spans="1:65" s="2" customFormat="1" ht="24.2" customHeight="1">
      <c r="A196" s="30"/>
      <c r="B196" s="148"/>
      <c r="C196" s="163" t="s">
        <v>561</v>
      </c>
      <c r="D196" s="163" t="s">
        <v>143</v>
      </c>
      <c r="E196" s="164" t="s">
        <v>562</v>
      </c>
      <c r="F196" s="165" t="s">
        <v>563</v>
      </c>
      <c r="G196" s="166" t="s">
        <v>215</v>
      </c>
      <c r="H196" s="167">
        <v>1</v>
      </c>
      <c r="I196" s="168"/>
      <c r="J196" s="169">
        <f t="shared" si="10"/>
        <v>0</v>
      </c>
      <c r="K196" s="170"/>
      <c r="L196" s="171"/>
      <c r="M196" s="172" t="s">
        <v>1</v>
      </c>
      <c r="N196" s="173" t="s">
        <v>45</v>
      </c>
      <c r="O196" s="59"/>
      <c r="P196" s="159">
        <f t="shared" si="11"/>
        <v>0</v>
      </c>
      <c r="Q196" s="159">
        <v>2.93E-2</v>
      </c>
      <c r="R196" s="159">
        <f t="shared" si="12"/>
        <v>2.93E-2</v>
      </c>
      <c r="S196" s="159">
        <v>0</v>
      </c>
      <c r="T196" s="160">
        <f t="shared" si="1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61" t="s">
        <v>191</v>
      </c>
      <c r="AT196" s="161" t="s">
        <v>143</v>
      </c>
      <c r="AU196" s="161" t="s">
        <v>132</v>
      </c>
      <c r="AY196" s="15" t="s">
        <v>125</v>
      </c>
      <c r="BE196" s="162">
        <f t="shared" si="14"/>
        <v>0</v>
      </c>
      <c r="BF196" s="162">
        <f t="shared" si="15"/>
        <v>0</v>
      </c>
      <c r="BG196" s="162">
        <f t="shared" si="16"/>
        <v>0</v>
      </c>
      <c r="BH196" s="162">
        <f t="shared" si="17"/>
        <v>0</v>
      </c>
      <c r="BI196" s="162">
        <f t="shared" si="18"/>
        <v>0</v>
      </c>
      <c r="BJ196" s="15" t="s">
        <v>132</v>
      </c>
      <c r="BK196" s="162">
        <f t="shared" si="19"/>
        <v>0</v>
      </c>
      <c r="BL196" s="15" t="s">
        <v>191</v>
      </c>
      <c r="BM196" s="161" t="s">
        <v>564</v>
      </c>
    </row>
    <row r="197" spans="1:65" s="2" customFormat="1" ht="24.2" customHeight="1">
      <c r="A197" s="30"/>
      <c r="B197" s="148"/>
      <c r="C197" s="149" t="s">
        <v>565</v>
      </c>
      <c r="D197" s="149" t="s">
        <v>127</v>
      </c>
      <c r="E197" s="150" t="s">
        <v>566</v>
      </c>
      <c r="F197" s="151" t="s">
        <v>567</v>
      </c>
      <c r="G197" s="152" t="s">
        <v>141</v>
      </c>
      <c r="H197" s="153">
        <v>96</v>
      </c>
      <c r="I197" s="154"/>
      <c r="J197" s="155">
        <f t="shared" si="10"/>
        <v>0</v>
      </c>
      <c r="K197" s="156"/>
      <c r="L197" s="31"/>
      <c r="M197" s="157" t="s">
        <v>1</v>
      </c>
      <c r="N197" s="158" t="s">
        <v>45</v>
      </c>
      <c r="O197" s="59"/>
      <c r="P197" s="159">
        <f t="shared" si="11"/>
        <v>0</v>
      </c>
      <c r="Q197" s="159">
        <v>0</v>
      </c>
      <c r="R197" s="159">
        <f t="shared" si="12"/>
        <v>0</v>
      </c>
      <c r="S197" s="159">
        <v>0</v>
      </c>
      <c r="T197" s="160">
        <f t="shared" si="13"/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61" t="s">
        <v>87</v>
      </c>
      <c r="AT197" s="161" t="s">
        <v>127</v>
      </c>
      <c r="AU197" s="161" t="s">
        <v>132</v>
      </c>
      <c r="AY197" s="15" t="s">
        <v>125</v>
      </c>
      <c r="BE197" s="162">
        <f t="shared" si="14"/>
        <v>0</v>
      </c>
      <c r="BF197" s="162">
        <f t="shared" si="15"/>
        <v>0</v>
      </c>
      <c r="BG197" s="162">
        <f t="shared" si="16"/>
        <v>0</v>
      </c>
      <c r="BH197" s="162">
        <f t="shared" si="17"/>
        <v>0</v>
      </c>
      <c r="BI197" s="162">
        <f t="shared" si="18"/>
        <v>0</v>
      </c>
      <c r="BJ197" s="15" t="s">
        <v>132</v>
      </c>
      <c r="BK197" s="162">
        <f t="shared" si="19"/>
        <v>0</v>
      </c>
      <c r="BL197" s="15" t="s">
        <v>87</v>
      </c>
      <c r="BM197" s="161" t="s">
        <v>568</v>
      </c>
    </row>
    <row r="198" spans="1:65" s="2" customFormat="1" ht="21.75" customHeight="1">
      <c r="A198" s="30"/>
      <c r="B198" s="148"/>
      <c r="C198" s="163" t="s">
        <v>569</v>
      </c>
      <c r="D198" s="163" t="s">
        <v>143</v>
      </c>
      <c r="E198" s="164" t="s">
        <v>570</v>
      </c>
      <c r="F198" s="165" t="s">
        <v>571</v>
      </c>
      <c r="G198" s="166" t="s">
        <v>141</v>
      </c>
      <c r="H198" s="167">
        <v>100.8</v>
      </c>
      <c r="I198" s="168"/>
      <c r="J198" s="169">
        <f t="shared" si="10"/>
        <v>0</v>
      </c>
      <c r="K198" s="170"/>
      <c r="L198" s="171"/>
      <c r="M198" s="172" t="s">
        <v>1</v>
      </c>
      <c r="N198" s="173" t="s">
        <v>45</v>
      </c>
      <c r="O198" s="59"/>
      <c r="P198" s="159">
        <f t="shared" si="11"/>
        <v>0</v>
      </c>
      <c r="Q198" s="159">
        <v>2.64E-3</v>
      </c>
      <c r="R198" s="159">
        <f t="shared" si="12"/>
        <v>0.26611200000000002</v>
      </c>
      <c r="S198" s="159">
        <v>0</v>
      </c>
      <c r="T198" s="160">
        <f t="shared" si="13"/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61" t="s">
        <v>191</v>
      </c>
      <c r="AT198" s="161" t="s">
        <v>143</v>
      </c>
      <c r="AU198" s="161" t="s">
        <v>132</v>
      </c>
      <c r="AY198" s="15" t="s">
        <v>125</v>
      </c>
      <c r="BE198" s="162">
        <f t="shared" si="14"/>
        <v>0</v>
      </c>
      <c r="BF198" s="162">
        <f t="shared" si="15"/>
        <v>0</v>
      </c>
      <c r="BG198" s="162">
        <f t="shared" si="16"/>
        <v>0</v>
      </c>
      <c r="BH198" s="162">
        <f t="shared" si="17"/>
        <v>0</v>
      </c>
      <c r="BI198" s="162">
        <f t="shared" si="18"/>
        <v>0</v>
      </c>
      <c r="BJ198" s="15" t="s">
        <v>132</v>
      </c>
      <c r="BK198" s="162">
        <f t="shared" si="19"/>
        <v>0</v>
      </c>
      <c r="BL198" s="15" t="s">
        <v>191</v>
      </c>
      <c r="BM198" s="161" t="s">
        <v>572</v>
      </c>
    </row>
    <row r="199" spans="1:65" s="13" customFormat="1">
      <c r="B199" s="174"/>
      <c r="D199" s="175" t="s">
        <v>193</v>
      </c>
      <c r="F199" s="176" t="s">
        <v>573</v>
      </c>
      <c r="H199" s="177">
        <v>100.8</v>
      </c>
      <c r="I199" s="178"/>
      <c r="L199" s="174"/>
      <c r="M199" s="179"/>
      <c r="N199" s="180"/>
      <c r="O199" s="180"/>
      <c r="P199" s="180"/>
      <c r="Q199" s="180"/>
      <c r="R199" s="180"/>
      <c r="S199" s="180"/>
      <c r="T199" s="181"/>
      <c r="AT199" s="182" t="s">
        <v>193</v>
      </c>
      <c r="AU199" s="182" t="s">
        <v>132</v>
      </c>
      <c r="AV199" s="13" t="s">
        <v>132</v>
      </c>
      <c r="AW199" s="13" t="s">
        <v>3</v>
      </c>
      <c r="AX199" s="13" t="s">
        <v>87</v>
      </c>
      <c r="AY199" s="182" t="s">
        <v>125</v>
      </c>
    </row>
    <row r="200" spans="1:65" s="2" customFormat="1" ht="24.2" customHeight="1">
      <c r="A200" s="30"/>
      <c r="B200" s="148"/>
      <c r="C200" s="149" t="s">
        <v>574</v>
      </c>
      <c r="D200" s="149" t="s">
        <v>127</v>
      </c>
      <c r="E200" s="150" t="s">
        <v>575</v>
      </c>
      <c r="F200" s="151" t="s">
        <v>576</v>
      </c>
      <c r="G200" s="152" t="s">
        <v>141</v>
      </c>
      <c r="H200" s="153">
        <v>15</v>
      </c>
      <c r="I200" s="154"/>
      <c r="J200" s="155">
        <f t="shared" ref="J200:J211" si="20">ROUND(I200*H200,2)</f>
        <v>0</v>
      </c>
      <c r="K200" s="156"/>
      <c r="L200" s="31"/>
      <c r="M200" s="157" t="s">
        <v>1</v>
      </c>
      <c r="N200" s="158" t="s">
        <v>45</v>
      </c>
      <c r="O200" s="59"/>
      <c r="P200" s="159">
        <f t="shared" ref="P200:P211" si="21">O200*H200</f>
        <v>0</v>
      </c>
      <c r="Q200" s="159">
        <v>0</v>
      </c>
      <c r="R200" s="159">
        <f t="shared" ref="R200:R211" si="22">Q200*H200</f>
        <v>0</v>
      </c>
      <c r="S200" s="159">
        <v>0</v>
      </c>
      <c r="T200" s="160">
        <f t="shared" ref="T200:T211" si="23"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61" t="s">
        <v>87</v>
      </c>
      <c r="AT200" s="161" t="s">
        <v>127</v>
      </c>
      <c r="AU200" s="161" t="s">
        <v>132</v>
      </c>
      <c r="AY200" s="15" t="s">
        <v>125</v>
      </c>
      <c r="BE200" s="162">
        <f t="shared" ref="BE200:BE211" si="24">IF(N200="základná",J200,0)</f>
        <v>0</v>
      </c>
      <c r="BF200" s="162">
        <f t="shared" ref="BF200:BF211" si="25">IF(N200="znížená",J200,0)</f>
        <v>0</v>
      </c>
      <c r="BG200" s="162">
        <f t="shared" ref="BG200:BG211" si="26">IF(N200="zákl. prenesená",J200,0)</f>
        <v>0</v>
      </c>
      <c r="BH200" s="162">
        <f t="shared" ref="BH200:BH211" si="27">IF(N200="zníž. prenesená",J200,0)</f>
        <v>0</v>
      </c>
      <c r="BI200" s="162">
        <f t="shared" ref="BI200:BI211" si="28">IF(N200="nulová",J200,0)</f>
        <v>0</v>
      </c>
      <c r="BJ200" s="15" t="s">
        <v>132</v>
      </c>
      <c r="BK200" s="162">
        <f t="shared" ref="BK200:BK211" si="29">ROUND(I200*H200,2)</f>
        <v>0</v>
      </c>
      <c r="BL200" s="15" t="s">
        <v>87</v>
      </c>
      <c r="BM200" s="161" t="s">
        <v>577</v>
      </c>
    </row>
    <row r="201" spans="1:65" s="2" customFormat="1" ht="21.75" customHeight="1">
      <c r="A201" s="30"/>
      <c r="B201" s="148"/>
      <c r="C201" s="163" t="s">
        <v>578</v>
      </c>
      <c r="D201" s="163" t="s">
        <v>143</v>
      </c>
      <c r="E201" s="164" t="s">
        <v>579</v>
      </c>
      <c r="F201" s="165" t="s">
        <v>580</v>
      </c>
      <c r="G201" s="166" t="s">
        <v>141</v>
      </c>
      <c r="H201" s="167">
        <v>15</v>
      </c>
      <c r="I201" s="168"/>
      <c r="J201" s="169">
        <f t="shared" si="20"/>
        <v>0</v>
      </c>
      <c r="K201" s="170"/>
      <c r="L201" s="171"/>
      <c r="M201" s="172" t="s">
        <v>1</v>
      </c>
      <c r="N201" s="173" t="s">
        <v>45</v>
      </c>
      <c r="O201" s="59"/>
      <c r="P201" s="159">
        <f t="shared" si="21"/>
        <v>0</v>
      </c>
      <c r="Q201" s="159">
        <v>2.9999999999999997E-4</v>
      </c>
      <c r="R201" s="159">
        <f t="shared" si="22"/>
        <v>4.4999999999999997E-3</v>
      </c>
      <c r="S201" s="159">
        <v>0</v>
      </c>
      <c r="T201" s="160">
        <f t="shared" si="23"/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61" t="s">
        <v>191</v>
      </c>
      <c r="AT201" s="161" t="s">
        <v>143</v>
      </c>
      <c r="AU201" s="161" t="s">
        <v>132</v>
      </c>
      <c r="AY201" s="15" t="s">
        <v>125</v>
      </c>
      <c r="BE201" s="162">
        <f t="shared" si="24"/>
        <v>0</v>
      </c>
      <c r="BF201" s="162">
        <f t="shared" si="25"/>
        <v>0</v>
      </c>
      <c r="BG201" s="162">
        <f t="shared" si="26"/>
        <v>0</v>
      </c>
      <c r="BH201" s="162">
        <f t="shared" si="27"/>
        <v>0</v>
      </c>
      <c r="BI201" s="162">
        <f t="shared" si="28"/>
        <v>0</v>
      </c>
      <c r="BJ201" s="15" t="s">
        <v>132</v>
      </c>
      <c r="BK201" s="162">
        <f t="shared" si="29"/>
        <v>0</v>
      </c>
      <c r="BL201" s="15" t="s">
        <v>191</v>
      </c>
      <c r="BM201" s="161" t="s">
        <v>581</v>
      </c>
    </row>
    <row r="202" spans="1:65" s="2" customFormat="1" ht="24.2" customHeight="1">
      <c r="A202" s="30"/>
      <c r="B202" s="148"/>
      <c r="C202" s="149" t="s">
        <v>582</v>
      </c>
      <c r="D202" s="149" t="s">
        <v>127</v>
      </c>
      <c r="E202" s="150" t="s">
        <v>583</v>
      </c>
      <c r="F202" s="151" t="s">
        <v>584</v>
      </c>
      <c r="G202" s="152" t="s">
        <v>141</v>
      </c>
      <c r="H202" s="153">
        <v>25</v>
      </c>
      <c r="I202" s="154"/>
      <c r="J202" s="155">
        <f t="shared" si="20"/>
        <v>0</v>
      </c>
      <c r="K202" s="156"/>
      <c r="L202" s="31"/>
      <c r="M202" s="157" t="s">
        <v>1</v>
      </c>
      <c r="N202" s="158" t="s">
        <v>45</v>
      </c>
      <c r="O202" s="59"/>
      <c r="P202" s="159">
        <f t="shared" si="21"/>
        <v>0</v>
      </c>
      <c r="Q202" s="159">
        <v>0</v>
      </c>
      <c r="R202" s="159">
        <f t="shared" si="22"/>
        <v>0</v>
      </c>
      <c r="S202" s="159">
        <v>0</v>
      </c>
      <c r="T202" s="160">
        <f t="shared" si="23"/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61" t="s">
        <v>87</v>
      </c>
      <c r="AT202" s="161" t="s">
        <v>127</v>
      </c>
      <c r="AU202" s="161" t="s">
        <v>132</v>
      </c>
      <c r="AY202" s="15" t="s">
        <v>125</v>
      </c>
      <c r="BE202" s="162">
        <f t="shared" si="24"/>
        <v>0</v>
      </c>
      <c r="BF202" s="162">
        <f t="shared" si="25"/>
        <v>0</v>
      </c>
      <c r="BG202" s="162">
        <f t="shared" si="26"/>
        <v>0</v>
      </c>
      <c r="BH202" s="162">
        <f t="shared" si="27"/>
        <v>0</v>
      </c>
      <c r="BI202" s="162">
        <f t="shared" si="28"/>
        <v>0</v>
      </c>
      <c r="BJ202" s="15" t="s">
        <v>132</v>
      </c>
      <c r="BK202" s="162">
        <f t="shared" si="29"/>
        <v>0</v>
      </c>
      <c r="BL202" s="15" t="s">
        <v>87</v>
      </c>
      <c r="BM202" s="161" t="s">
        <v>585</v>
      </c>
    </row>
    <row r="203" spans="1:65" s="2" customFormat="1" ht="21.75" customHeight="1">
      <c r="A203" s="30"/>
      <c r="B203" s="148"/>
      <c r="C203" s="163" t="s">
        <v>586</v>
      </c>
      <c r="D203" s="163" t="s">
        <v>143</v>
      </c>
      <c r="E203" s="164" t="s">
        <v>587</v>
      </c>
      <c r="F203" s="165" t="s">
        <v>588</v>
      </c>
      <c r="G203" s="166" t="s">
        <v>141</v>
      </c>
      <c r="H203" s="167">
        <v>25</v>
      </c>
      <c r="I203" s="168"/>
      <c r="J203" s="169">
        <f t="shared" si="20"/>
        <v>0</v>
      </c>
      <c r="K203" s="170"/>
      <c r="L203" s="171"/>
      <c r="M203" s="172" t="s">
        <v>1</v>
      </c>
      <c r="N203" s="173" t="s">
        <v>45</v>
      </c>
      <c r="O203" s="59"/>
      <c r="P203" s="159">
        <f t="shared" si="21"/>
        <v>0</v>
      </c>
      <c r="Q203" s="159">
        <v>3.5E-4</v>
      </c>
      <c r="R203" s="159">
        <f t="shared" si="22"/>
        <v>8.7499999999999991E-3</v>
      </c>
      <c r="S203" s="159">
        <v>0</v>
      </c>
      <c r="T203" s="160">
        <f t="shared" si="23"/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61" t="s">
        <v>191</v>
      </c>
      <c r="AT203" s="161" t="s">
        <v>143</v>
      </c>
      <c r="AU203" s="161" t="s">
        <v>132</v>
      </c>
      <c r="AY203" s="15" t="s">
        <v>125</v>
      </c>
      <c r="BE203" s="162">
        <f t="shared" si="24"/>
        <v>0</v>
      </c>
      <c r="BF203" s="162">
        <f t="shared" si="25"/>
        <v>0</v>
      </c>
      <c r="BG203" s="162">
        <f t="shared" si="26"/>
        <v>0</v>
      </c>
      <c r="BH203" s="162">
        <f t="shared" si="27"/>
        <v>0</v>
      </c>
      <c r="BI203" s="162">
        <f t="shared" si="28"/>
        <v>0</v>
      </c>
      <c r="BJ203" s="15" t="s">
        <v>132</v>
      </c>
      <c r="BK203" s="162">
        <f t="shared" si="29"/>
        <v>0</v>
      </c>
      <c r="BL203" s="15" t="s">
        <v>191</v>
      </c>
      <c r="BM203" s="161" t="s">
        <v>589</v>
      </c>
    </row>
    <row r="204" spans="1:65" s="2" customFormat="1" ht="24.2" customHeight="1">
      <c r="A204" s="30"/>
      <c r="B204" s="148"/>
      <c r="C204" s="149" t="s">
        <v>590</v>
      </c>
      <c r="D204" s="149" t="s">
        <v>127</v>
      </c>
      <c r="E204" s="150" t="s">
        <v>591</v>
      </c>
      <c r="F204" s="151" t="s">
        <v>592</v>
      </c>
      <c r="G204" s="152" t="s">
        <v>141</v>
      </c>
      <c r="H204" s="153">
        <v>12</v>
      </c>
      <c r="I204" s="154"/>
      <c r="J204" s="155">
        <f t="shared" si="20"/>
        <v>0</v>
      </c>
      <c r="K204" s="156"/>
      <c r="L204" s="31"/>
      <c r="M204" s="157" t="s">
        <v>1</v>
      </c>
      <c r="N204" s="158" t="s">
        <v>45</v>
      </c>
      <c r="O204" s="59"/>
      <c r="P204" s="159">
        <f t="shared" si="21"/>
        <v>0</v>
      </c>
      <c r="Q204" s="159">
        <v>0</v>
      </c>
      <c r="R204" s="159">
        <f t="shared" si="22"/>
        <v>0</v>
      </c>
      <c r="S204" s="159">
        <v>0</v>
      </c>
      <c r="T204" s="160">
        <f t="shared" si="23"/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61" t="s">
        <v>87</v>
      </c>
      <c r="AT204" s="161" t="s">
        <v>127</v>
      </c>
      <c r="AU204" s="161" t="s">
        <v>132</v>
      </c>
      <c r="AY204" s="15" t="s">
        <v>125</v>
      </c>
      <c r="BE204" s="162">
        <f t="shared" si="24"/>
        <v>0</v>
      </c>
      <c r="BF204" s="162">
        <f t="shared" si="25"/>
        <v>0</v>
      </c>
      <c r="BG204" s="162">
        <f t="shared" si="26"/>
        <v>0</v>
      </c>
      <c r="BH204" s="162">
        <f t="shared" si="27"/>
        <v>0</v>
      </c>
      <c r="BI204" s="162">
        <f t="shared" si="28"/>
        <v>0</v>
      </c>
      <c r="BJ204" s="15" t="s">
        <v>132</v>
      </c>
      <c r="BK204" s="162">
        <f t="shared" si="29"/>
        <v>0</v>
      </c>
      <c r="BL204" s="15" t="s">
        <v>87</v>
      </c>
      <c r="BM204" s="161" t="s">
        <v>593</v>
      </c>
    </row>
    <row r="205" spans="1:65" s="2" customFormat="1" ht="21.75" customHeight="1">
      <c r="A205" s="30"/>
      <c r="B205" s="148"/>
      <c r="C205" s="163" t="s">
        <v>594</v>
      </c>
      <c r="D205" s="163" t="s">
        <v>143</v>
      </c>
      <c r="E205" s="164" t="s">
        <v>595</v>
      </c>
      <c r="F205" s="165" t="s">
        <v>596</v>
      </c>
      <c r="G205" s="166" t="s">
        <v>141</v>
      </c>
      <c r="H205" s="167">
        <v>12</v>
      </c>
      <c r="I205" s="168"/>
      <c r="J205" s="169">
        <f t="shared" si="20"/>
        <v>0</v>
      </c>
      <c r="K205" s="170"/>
      <c r="L205" s="171"/>
      <c r="M205" s="172" t="s">
        <v>1</v>
      </c>
      <c r="N205" s="173" t="s">
        <v>45</v>
      </c>
      <c r="O205" s="59"/>
      <c r="P205" s="159">
        <f t="shared" si="21"/>
        <v>0</v>
      </c>
      <c r="Q205" s="159">
        <v>4.0000000000000002E-4</v>
      </c>
      <c r="R205" s="159">
        <f t="shared" si="22"/>
        <v>4.8000000000000004E-3</v>
      </c>
      <c r="S205" s="159">
        <v>0</v>
      </c>
      <c r="T205" s="160">
        <f t="shared" si="23"/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61" t="s">
        <v>191</v>
      </c>
      <c r="AT205" s="161" t="s">
        <v>143</v>
      </c>
      <c r="AU205" s="161" t="s">
        <v>132</v>
      </c>
      <c r="AY205" s="15" t="s">
        <v>125</v>
      </c>
      <c r="BE205" s="162">
        <f t="shared" si="24"/>
        <v>0</v>
      </c>
      <c r="BF205" s="162">
        <f t="shared" si="25"/>
        <v>0</v>
      </c>
      <c r="BG205" s="162">
        <f t="shared" si="26"/>
        <v>0</v>
      </c>
      <c r="BH205" s="162">
        <f t="shared" si="27"/>
        <v>0</v>
      </c>
      <c r="BI205" s="162">
        <f t="shared" si="28"/>
        <v>0</v>
      </c>
      <c r="BJ205" s="15" t="s">
        <v>132</v>
      </c>
      <c r="BK205" s="162">
        <f t="shared" si="29"/>
        <v>0</v>
      </c>
      <c r="BL205" s="15" t="s">
        <v>191</v>
      </c>
      <c r="BM205" s="161" t="s">
        <v>597</v>
      </c>
    </row>
    <row r="206" spans="1:65" s="2" customFormat="1" ht="24.2" customHeight="1">
      <c r="A206" s="30"/>
      <c r="B206" s="148"/>
      <c r="C206" s="149" t="s">
        <v>598</v>
      </c>
      <c r="D206" s="149" t="s">
        <v>127</v>
      </c>
      <c r="E206" s="150" t="s">
        <v>599</v>
      </c>
      <c r="F206" s="151" t="s">
        <v>600</v>
      </c>
      <c r="G206" s="152" t="s">
        <v>141</v>
      </c>
      <c r="H206" s="153">
        <v>12</v>
      </c>
      <c r="I206" s="154"/>
      <c r="J206" s="155">
        <f t="shared" si="20"/>
        <v>0</v>
      </c>
      <c r="K206" s="156"/>
      <c r="L206" s="31"/>
      <c r="M206" s="157" t="s">
        <v>1</v>
      </c>
      <c r="N206" s="158" t="s">
        <v>45</v>
      </c>
      <c r="O206" s="59"/>
      <c r="P206" s="159">
        <f t="shared" si="21"/>
        <v>0</v>
      </c>
      <c r="Q206" s="159">
        <v>0</v>
      </c>
      <c r="R206" s="159">
        <f t="shared" si="22"/>
        <v>0</v>
      </c>
      <c r="S206" s="159">
        <v>0</v>
      </c>
      <c r="T206" s="160">
        <f t="shared" si="23"/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61" t="s">
        <v>87</v>
      </c>
      <c r="AT206" s="161" t="s">
        <v>127</v>
      </c>
      <c r="AU206" s="161" t="s">
        <v>132</v>
      </c>
      <c r="AY206" s="15" t="s">
        <v>125</v>
      </c>
      <c r="BE206" s="162">
        <f t="shared" si="24"/>
        <v>0</v>
      </c>
      <c r="BF206" s="162">
        <f t="shared" si="25"/>
        <v>0</v>
      </c>
      <c r="BG206" s="162">
        <f t="shared" si="26"/>
        <v>0</v>
      </c>
      <c r="BH206" s="162">
        <f t="shared" si="27"/>
        <v>0</v>
      </c>
      <c r="BI206" s="162">
        <f t="shared" si="28"/>
        <v>0</v>
      </c>
      <c r="BJ206" s="15" t="s">
        <v>132</v>
      </c>
      <c r="BK206" s="162">
        <f t="shared" si="29"/>
        <v>0</v>
      </c>
      <c r="BL206" s="15" t="s">
        <v>87</v>
      </c>
      <c r="BM206" s="161" t="s">
        <v>601</v>
      </c>
    </row>
    <row r="207" spans="1:65" s="2" customFormat="1" ht="21.75" customHeight="1">
      <c r="A207" s="30"/>
      <c r="B207" s="148"/>
      <c r="C207" s="163" t="s">
        <v>602</v>
      </c>
      <c r="D207" s="163" t="s">
        <v>143</v>
      </c>
      <c r="E207" s="164" t="s">
        <v>603</v>
      </c>
      <c r="F207" s="165" t="s">
        <v>604</v>
      </c>
      <c r="G207" s="166" t="s">
        <v>141</v>
      </c>
      <c r="H207" s="167">
        <v>12</v>
      </c>
      <c r="I207" s="168"/>
      <c r="J207" s="169">
        <f t="shared" si="20"/>
        <v>0</v>
      </c>
      <c r="K207" s="170"/>
      <c r="L207" s="171"/>
      <c r="M207" s="172" t="s">
        <v>1</v>
      </c>
      <c r="N207" s="173" t="s">
        <v>45</v>
      </c>
      <c r="O207" s="59"/>
      <c r="P207" s="159">
        <f t="shared" si="21"/>
        <v>0</v>
      </c>
      <c r="Q207" s="159">
        <v>1.2899999999999999E-3</v>
      </c>
      <c r="R207" s="159">
        <f t="shared" si="22"/>
        <v>1.5479999999999999E-2</v>
      </c>
      <c r="S207" s="159">
        <v>0</v>
      </c>
      <c r="T207" s="160">
        <f t="shared" si="23"/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61" t="s">
        <v>191</v>
      </c>
      <c r="AT207" s="161" t="s">
        <v>143</v>
      </c>
      <c r="AU207" s="161" t="s">
        <v>132</v>
      </c>
      <c r="AY207" s="15" t="s">
        <v>125</v>
      </c>
      <c r="BE207" s="162">
        <f t="shared" si="24"/>
        <v>0</v>
      </c>
      <c r="BF207" s="162">
        <f t="shared" si="25"/>
        <v>0</v>
      </c>
      <c r="BG207" s="162">
        <f t="shared" si="26"/>
        <v>0</v>
      </c>
      <c r="BH207" s="162">
        <f t="shared" si="27"/>
        <v>0</v>
      </c>
      <c r="BI207" s="162">
        <f t="shared" si="28"/>
        <v>0</v>
      </c>
      <c r="BJ207" s="15" t="s">
        <v>132</v>
      </c>
      <c r="BK207" s="162">
        <f t="shared" si="29"/>
        <v>0</v>
      </c>
      <c r="BL207" s="15" t="s">
        <v>191</v>
      </c>
      <c r="BM207" s="161" t="s">
        <v>605</v>
      </c>
    </row>
    <row r="208" spans="1:65" s="2" customFormat="1" ht="24.2" customHeight="1">
      <c r="A208" s="30"/>
      <c r="B208" s="148"/>
      <c r="C208" s="149" t="s">
        <v>606</v>
      </c>
      <c r="D208" s="149" t="s">
        <v>127</v>
      </c>
      <c r="E208" s="150" t="s">
        <v>607</v>
      </c>
      <c r="F208" s="151" t="s">
        <v>608</v>
      </c>
      <c r="G208" s="152" t="s">
        <v>141</v>
      </c>
      <c r="H208" s="153">
        <v>12</v>
      </c>
      <c r="I208" s="154"/>
      <c r="J208" s="155">
        <f t="shared" si="20"/>
        <v>0</v>
      </c>
      <c r="K208" s="156"/>
      <c r="L208" s="31"/>
      <c r="M208" s="157" t="s">
        <v>1</v>
      </c>
      <c r="N208" s="158" t="s">
        <v>45</v>
      </c>
      <c r="O208" s="59"/>
      <c r="P208" s="159">
        <f t="shared" si="21"/>
        <v>0</v>
      </c>
      <c r="Q208" s="159">
        <v>0</v>
      </c>
      <c r="R208" s="159">
        <f t="shared" si="22"/>
        <v>0</v>
      </c>
      <c r="S208" s="159">
        <v>0</v>
      </c>
      <c r="T208" s="160">
        <f t="shared" si="23"/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61" t="s">
        <v>87</v>
      </c>
      <c r="AT208" s="161" t="s">
        <v>127</v>
      </c>
      <c r="AU208" s="161" t="s">
        <v>132</v>
      </c>
      <c r="AY208" s="15" t="s">
        <v>125</v>
      </c>
      <c r="BE208" s="162">
        <f t="shared" si="24"/>
        <v>0</v>
      </c>
      <c r="BF208" s="162">
        <f t="shared" si="25"/>
        <v>0</v>
      </c>
      <c r="BG208" s="162">
        <f t="shared" si="26"/>
        <v>0</v>
      </c>
      <c r="BH208" s="162">
        <f t="shared" si="27"/>
        <v>0</v>
      </c>
      <c r="BI208" s="162">
        <f t="shared" si="28"/>
        <v>0</v>
      </c>
      <c r="BJ208" s="15" t="s">
        <v>132</v>
      </c>
      <c r="BK208" s="162">
        <f t="shared" si="29"/>
        <v>0</v>
      </c>
      <c r="BL208" s="15" t="s">
        <v>87</v>
      </c>
      <c r="BM208" s="161" t="s">
        <v>609</v>
      </c>
    </row>
    <row r="209" spans="1:65" s="2" customFormat="1" ht="21.75" customHeight="1">
      <c r="A209" s="30"/>
      <c r="B209" s="148"/>
      <c r="C209" s="163" t="s">
        <v>610</v>
      </c>
      <c r="D209" s="163" t="s">
        <v>143</v>
      </c>
      <c r="E209" s="164" t="s">
        <v>611</v>
      </c>
      <c r="F209" s="165" t="s">
        <v>612</v>
      </c>
      <c r="G209" s="166" t="s">
        <v>141</v>
      </c>
      <c r="H209" s="167">
        <v>12</v>
      </c>
      <c r="I209" s="168"/>
      <c r="J209" s="169">
        <f t="shared" si="20"/>
        <v>0</v>
      </c>
      <c r="K209" s="170"/>
      <c r="L209" s="171"/>
      <c r="M209" s="172" t="s">
        <v>1</v>
      </c>
      <c r="N209" s="173" t="s">
        <v>45</v>
      </c>
      <c r="O209" s="59"/>
      <c r="P209" s="159">
        <f t="shared" si="21"/>
        <v>0</v>
      </c>
      <c r="Q209" s="159">
        <v>7.7999999999999999E-4</v>
      </c>
      <c r="R209" s="159">
        <f t="shared" si="22"/>
        <v>9.3600000000000003E-3</v>
      </c>
      <c r="S209" s="159">
        <v>0</v>
      </c>
      <c r="T209" s="160">
        <f t="shared" si="23"/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61" t="s">
        <v>191</v>
      </c>
      <c r="AT209" s="161" t="s">
        <v>143</v>
      </c>
      <c r="AU209" s="161" t="s">
        <v>132</v>
      </c>
      <c r="AY209" s="15" t="s">
        <v>125</v>
      </c>
      <c r="BE209" s="162">
        <f t="shared" si="24"/>
        <v>0</v>
      </c>
      <c r="BF209" s="162">
        <f t="shared" si="25"/>
        <v>0</v>
      </c>
      <c r="BG209" s="162">
        <f t="shared" si="26"/>
        <v>0</v>
      </c>
      <c r="BH209" s="162">
        <f t="shared" si="27"/>
        <v>0</v>
      </c>
      <c r="BI209" s="162">
        <f t="shared" si="28"/>
        <v>0</v>
      </c>
      <c r="BJ209" s="15" t="s">
        <v>132</v>
      </c>
      <c r="BK209" s="162">
        <f t="shared" si="29"/>
        <v>0</v>
      </c>
      <c r="BL209" s="15" t="s">
        <v>191</v>
      </c>
      <c r="BM209" s="161" t="s">
        <v>613</v>
      </c>
    </row>
    <row r="210" spans="1:65" s="2" customFormat="1" ht="24.2" customHeight="1">
      <c r="A210" s="30"/>
      <c r="B210" s="148"/>
      <c r="C210" s="149" t="s">
        <v>614</v>
      </c>
      <c r="D210" s="149" t="s">
        <v>127</v>
      </c>
      <c r="E210" s="150" t="s">
        <v>615</v>
      </c>
      <c r="F210" s="151" t="s">
        <v>616</v>
      </c>
      <c r="G210" s="152" t="s">
        <v>141</v>
      </c>
      <c r="H210" s="153">
        <v>20</v>
      </c>
      <c r="I210" s="154"/>
      <c r="J210" s="155">
        <f t="shared" si="20"/>
        <v>0</v>
      </c>
      <c r="K210" s="156"/>
      <c r="L210" s="31"/>
      <c r="M210" s="157" t="s">
        <v>1</v>
      </c>
      <c r="N210" s="158" t="s">
        <v>45</v>
      </c>
      <c r="O210" s="59"/>
      <c r="P210" s="159">
        <f t="shared" si="21"/>
        <v>0</v>
      </c>
      <c r="Q210" s="159">
        <v>0</v>
      </c>
      <c r="R210" s="159">
        <f t="shared" si="22"/>
        <v>0</v>
      </c>
      <c r="S210" s="159">
        <v>0</v>
      </c>
      <c r="T210" s="160">
        <f t="shared" si="23"/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61" t="s">
        <v>87</v>
      </c>
      <c r="AT210" s="161" t="s">
        <v>127</v>
      </c>
      <c r="AU210" s="161" t="s">
        <v>132</v>
      </c>
      <c r="AY210" s="15" t="s">
        <v>125</v>
      </c>
      <c r="BE210" s="162">
        <f t="shared" si="24"/>
        <v>0</v>
      </c>
      <c r="BF210" s="162">
        <f t="shared" si="25"/>
        <v>0</v>
      </c>
      <c r="BG210" s="162">
        <f t="shared" si="26"/>
        <v>0</v>
      </c>
      <c r="BH210" s="162">
        <f t="shared" si="27"/>
        <v>0</v>
      </c>
      <c r="BI210" s="162">
        <f t="shared" si="28"/>
        <v>0</v>
      </c>
      <c r="BJ210" s="15" t="s">
        <v>132</v>
      </c>
      <c r="BK210" s="162">
        <f t="shared" si="29"/>
        <v>0</v>
      </c>
      <c r="BL210" s="15" t="s">
        <v>87</v>
      </c>
      <c r="BM210" s="161" t="s">
        <v>617</v>
      </c>
    </row>
    <row r="211" spans="1:65" s="2" customFormat="1" ht="24.2" customHeight="1">
      <c r="A211" s="30"/>
      <c r="B211" s="148"/>
      <c r="C211" s="163" t="s">
        <v>618</v>
      </c>
      <c r="D211" s="163" t="s">
        <v>143</v>
      </c>
      <c r="E211" s="164" t="s">
        <v>619</v>
      </c>
      <c r="F211" s="165" t="s">
        <v>620</v>
      </c>
      <c r="G211" s="166" t="s">
        <v>141</v>
      </c>
      <c r="H211" s="167">
        <v>21</v>
      </c>
      <c r="I211" s="168"/>
      <c r="J211" s="169">
        <f t="shared" si="20"/>
        <v>0</v>
      </c>
      <c r="K211" s="170"/>
      <c r="L211" s="171"/>
      <c r="M211" s="172" t="s">
        <v>1</v>
      </c>
      <c r="N211" s="173" t="s">
        <v>45</v>
      </c>
      <c r="O211" s="59"/>
      <c r="P211" s="159">
        <f t="shared" si="21"/>
        <v>0</v>
      </c>
      <c r="Q211" s="159">
        <v>1.1800000000000001E-3</v>
      </c>
      <c r="R211" s="159">
        <f t="shared" si="22"/>
        <v>2.478E-2</v>
      </c>
      <c r="S211" s="159">
        <v>0</v>
      </c>
      <c r="T211" s="160">
        <f t="shared" si="23"/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61" t="s">
        <v>191</v>
      </c>
      <c r="AT211" s="161" t="s">
        <v>143</v>
      </c>
      <c r="AU211" s="161" t="s">
        <v>132</v>
      </c>
      <c r="AY211" s="15" t="s">
        <v>125</v>
      </c>
      <c r="BE211" s="162">
        <f t="shared" si="24"/>
        <v>0</v>
      </c>
      <c r="BF211" s="162">
        <f t="shared" si="25"/>
        <v>0</v>
      </c>
      <c r="BG211" s="162">
        <f t="shared" si="26"/>
        <v>0</v>
      </c>
      <c r="BH211" s="162">
        <f t="shared" si="27"/>
        <v>0</v>
      </c>
      <c r="BI211" s="162">
        <f t="shared" si="28"/>
        <v>0</v>
      </c>
      <c r="BJ211" s="15" t="s">
        <v>132</v>
      </c>
      <c r="BK211" s="162">
        <f t="shared" si="29"/>
        <v>0</v>
      </c>
      <c r="BL211" s="15" t="s">
        <v>191</v>
      </c>
      <c r="BM211" s="161" t="s">
        <v>621</v>
      </c>
    </row>
    <row r="212" spans="1:65" s="13" customFormat="1">
      <c r="B212" s="174"/>
      <c r="D212" s="175" t="s">
        <v>193</v>
      </c>
      <c r="F212" s="176" t="s">
        <v>378</v>
      </c>
      <c r="H212" s="177">
        <v>21</v>
      </c>
      <c r="I212" s="178"/>
      <c r="L212" s="174"/>
      <c r="M212" s="179"/>
      <c r="N212" s="180"/>
      <c r="O212" s="180"/>
      <c r="P212" s="180"/>
      <c r="Q212" s="180"/>
      <c r="R212" s="180"/>
      <c r="S212" s="180"/>
      <c r="T212" s="181"/>
      <c r="AT212" s="182" t="s">
        <v>193</v>
      </c>
      <c r="AU212" s="182" t="s">
        <v>132</v>
      </c>
      <c r="AV212" s="13" t="s">
        <v>132</v>
      </c>
      <c r="AW212" s="13" t="s">
        <v>3</v>
      </c>
      <c r="AX212" s="13" t="s">
        <v>87</v>
      </c>
      <c r="AY212" s="182" t="s">
        <v>125</v>
      </c>
    </row>
    <row r="213" spans="1:65" s="2" customFormat="1" ht="21.75" customHeight="1">
      <c r="A213" s="30"/>
      <c r="B213" s="148"/>
      <c r="C213" s="149" t="s">
        <v>622</v>
      </c>
      <c r="D213" s="149" t="s">
        <v>127</v>
      </c>
      <c r="E213" s="150" t="s">
        <v>337</v>
      </c>
      <c r="F213" s="151" t="s">
        <v>338</v>
      </c>
      <c r="G213" s="152" t="s">
        <v>141</v>
      </c>
      <c r="H213" s="153">
        <v>4</v>
      </c>
      <c r="I213" s="154"/>
      <c r="J213" s="155">
        <f>ROUND(I213*H213,2)</f>
        <v>0</v>
      </c>
      <c r="K213" s="156"/>
      <c r="L213" s="31"/>
      <c r="M213" s="157" t="s">
        <v>1</v>
      </c>
      <c r="N213" s="158" t="s">
        <v>45</v>
      </c>
      <c r="O213" s="59"/>
      <c r="P213" s="159">
        <f>O213*H213</f>
        <v>0</v>
      </c>
      <c r="Q213" s="159">
        <v>0</v>
      </c>
      <c r="R213" s="159">
        <f>Q213*H213</f>
        <v>0</v>
      </c>
      <c r="S213" s="159">
        <v>0</v>
      </c>
      <c r="T213" s="160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61" t="s">
        <v>170</v>
      </c>
      <c r="AT213" s="161" t="s">
        <v>127</v>
      </c>
      <c r="AU213" s="161" t="s">
        <v>132</v>
      </c>
      <c r="AY213" s="15" t="s">
        <v>125</v>
      </c>
      <c r="BE213" s="162">
        <f>IF(N213="základná",J213,0)</f>
        <v>0</v>
      </c>
      <c r="BF213" s="162">
        <f>IF(N213="znížená",J213,0)</f>
        <v>0</v>
      </c>
      <c r="BG213" s="162">
        <f>IF(N213="zákl. prenesená",J213,0)</f>
        <v>0</v>
      </c>
      <c r="BH213" s="162">
        <f>IF(N213="zníž. prenesená",J213,0)</f>
        <v>0</v>
      </c>
      <c r="BI213" s="162">
        <f>IF(N213="nulová",J213,0)</f>
        <v>0</v>
      </c>
      <c r="BJ213" s="15" t="s">
        <v>132</v>
      </c>
      <c r="BK213" s="162">
        <f>ROUND(I213*H213,2)</f>
        <v>0</v>
      </c>
      <c r="BL213" s="15" t="s">
        <v>170</v>
      </c>
      <c r="BM213" s="161" t="s">
        <v>623</v>
      </c>
    </row>
    <row r="214" spans="1:65" s="2" customFormat="1" ht="24.2" customHeight="1">
      <c r="A214" s="30"/>
      <c r="B214" s="148"/>
      <c r="C214" s="149" t="s">
        <v>624</v>
      </c>
      <c r="D214" s="149" t="s">
        <v>127</v>
      </c>
      <c r="E214" s="150" t="s">
        <v>341</v>
      </c>
      <c r="F214" s="151" t="s">
        <v>342</v>
      </c>
      <c r="G214" s="152" t="s">
        <v>215</v>
      </c>
      <c r="H214" s="153">
        <v>24</v>
      </c>
      <c r="I214" s="154"/>
      <c r="J214" s="155">
        <f>ROUND(I214*H214,2)</f>
        <v>0</v>
      </c>
      <c r="K214" s="156"/>
      <c r="L214" s="31"/>
      <c r="M214" s="157" t="s">
        <v>1</v>
      </c>
      <c r="N214" s="158" t="s">
        <v>45</v>
      </c>
      <c r="O214" s="59"/>
      <c r="P214" s="159">
        <f>O214*H214</f>
        <v>0</v>
      </c>
      <c r="Q214" s="159">
        <v>0</v>
      </c>
      <c r="R214" s="159">
        <f>Q214*H214</f>
        <v>0</v>
      </c>
      <c r="S214" s="159">
        <v>0</v>
      </c>
      <c r="T214" s="160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61" t="s">
        <v>170</v>
      </c>
      <c r="AT214" s="161" t="s">
        <v>127</v>
      </c>
      <c r="AU214" s="161" t="s">
        <v>132</v>
      </c>
      <c r="AY214" s="15" t="s">
        <v>125</v>
      </c>
      <c r="BE214" s="162">
        <f>IF(N214="základná",J214,0)</f>
        <v>0</v>
      </c>
      <c r="BF214" s="162">
        <f>IF(N214="znížená",J214,0)</f>
        <v>0</v>
      </c>
      <c r="BG214" s="162">
        <f>IF(N214="zákl. prenesená",J214,0)</f>
        <v>0</v>
      </c>
      <c r="BH214" s="162">
        <f>IF(N214="zníž. prenesená",J214,0)</f>
        <v>0</v>
      </c>
      <c r="BI214" s="162">
        <f>IF(N214="nulová",J214,0)</f>
        <v>0</v>
      </c>
      <c r="BJ214" s="15" t="s">
        <v>132</v>
      </c>
      <c r="BK214" s="162">
        <f>ROUND(I214*H214,2)</f>
        <v>0</v>
      </c>
      <c r="BL214" s="15" t="s">
        <v>170</v>
      </c>
      <c r="BM214" s="161" t="s">
        <v>625</v>
      </c>
    </row>
    <row r="215" spans="1:65" s="2" customFormat="1" ht="16.5" customHeight="1">
      <c r="A215" s="30"/>
      <c r="B215" s="148"/>
      <c r="C215" s="163" t="s">
        <v>626</v>
      </c>
      <c r="D215" s="163" t="s">
        <v>143</v>
      </c>
      <c r="E215" s="164" t="s">
        <v>345</v>
      </c>
      <c r="F215" s="165" t="s">
        <v>346</v>
      </c>
      <c r="G215" s="166" t="s">
        <v>215</v>
      </c>
      <c r="H215" s="167">
        <v>24</v>
      </c>
      <c r="I215" s="168"/>
      <c r="J215" s="169">
        <f>ROUND(I215*H215,2)</f>
        <v>0</v>
      </c>
      <c r="K215" s="170"/>
      <c r="L215" s="171"/>
      <c r="M215" s="172" t="s">
        <v>1</v>
      </c>
      <c r="N215" s="173" t="s">
        <v>45</v>
      </c>
      <c r="O215" s="59"/>
      <c r="P215" s="159">
        <f>O215*H215</f>
        <v>0</v>
      </c>
      <c r="Q215" s="159">
        <v>6.0000000000000002E-5</v>
      </c>
      <c r="R215" s="159">
        <f>Q215*H215</f>
        <v>1.4400000000000001E-3</v>
      </c>
      <c r="S215" s="159">
        <v>0</v>
      </c>
      <c r="T215" s="160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61" t="s">
        <v>191</v>
      </c>
      <c r="AT215" s="161" t="s">
        <v>143</v>
      </c>
      <c r="AU215" s="161" t="s">
        <v>132</v>
      </c>
      <c r="AY215" s="15" t="s">
        <v>125</v>
      </c>
      <c r="BE215" s="162">
        <f>IF(N215="základná",J215,0)</f>
        <v>0</v>
      </c>
      <c r="BF215" s="162">
        <f>IF(N215="znížená",J215,0)</f>
        <v>0</v>
      </c>
      <c r="BG215" s="162">
        <f>IF(N215="zákl. prenesená",J215,0)</f>
        <v>0</v>
      </c>
      <c r="BH215" s="162">
        <f>IF(N215="zníž. prenesená",J215,0)</f>
        <v>0</v>
      </c>
      <c r="BI215" s="162">
        <f>IF(N215="nulová",J215,0)</f>
        <v>0</v>
      </c>
      <c r="BJ215" s="15" t="s">
        <v>132</v>
      </c>
      <c r="BK215" s="162">
        <f>ROUND(I215*H215,2)</f>
        <v>0</v>
      </c>
      <c r="BL215" s="15" t="s">
        <v>191</v>
      </c>
      <c r="BM215" s="161" t="s">
        <v>627</v>
      </c>
    </row>
    <row r="216" spans="1:65" s="2" customFormat="1" ht="16.5" customHeight="1">
      <c r="A216" s="189"/>
      <c r="B216" s="148"/>
      <c r="C216" s="163" t="s">
        <v>628</v>
      </c>
      <c r="D216" s="163" t="s">
        <v>143</v>
      </c>
      <c r="E216" s="164" t="s">
        <v>349</v>
      </c>
      <c r="F216" s="165" t="s">
        <v>350</v>
      </c>
      <c r="G216" s="166" t="s">
        <v>215</v>
      </c>
      <c r="H216" s="167">
        <v>24</v>
      </c>
      <c r="I216" s="168"/>
      <c r="J216" s="169">
        <f>ROUND(I216*H216,2)</f>
        <v>0</v>
      </c>
      <c r="K216" s="170"/>
      <c r="L216" s="171"/>
      <c r="M216" s="172"/>
      <c r="N216" s="173"/>
      <c r="O216" s="59"/>
      <c r="P216" s="159"/>
      <c r="Q216" s="159"/>
      <c r="R216" s="159"/>
      <c r="S216" s="159"/>
      <c r="T216" s="160"/>
      <c r="U216" s="189"/>
      <c r="V216" s="189"/>
      <c r="W216" s="189"/>
      <c r="X216" s="189"/>
      <c r="Y216" s="189"/>
      <c r="Z216" s="189"/>
      <c r="AA216" s="189"/>
      <c r="AB216" s="189"/>
      <c r="AC216" s="189"/>
      <c r="AD216" s="189"/>
      <c r="AE216" s="189"/>
      <c r="AR216" s="161"/>
      <c r="AT216" s="161"/>
      <c r="AU216" s="161"/>
      <c r="AY216" s="15"/>
      <c r="BE216" s="162"/>
      <c r="BF216" s="162"/>
      <c r="BG216" s="162"/>
      <c r="BH216" s="162"/>
      <c r="BI216" s="162"/>
      <c r="BJ216" s="15"/>
      <c r="BK216" s="162"/>
      <c r="BL216" s="15"/>
      <c r="BM216" s="161"/>
    </row>
    <row r="217" spans="1:65" s="2" customFormat="1" ht="16.5" customHeight="1">
      <c r="A217" s="189"/>
      <c r="B217" s="148"/>
      <c r="C217" s="149">
        <v>89</v>
      </c>
      <c r="D217" s="149" t="s">
        <v>127</v>
      </c>
      <c r="E217" s="150"/>
      <c r="F217" s="151" t="s">
        <v>632</v>
      </c>
      <c r="G217" s="152" t="s">
        <v>631</v>
      </c>
      <c r="H217" s="153">
        <v>7.5</v>
      </c>
      <c r="I217" s="168"/>
      <c r="J217" s="169"/>
      <c r="K217" s="170"/>
      <c r="L217" s="171"/>
      <c r="M217" s="172"/>
      <c r="N217" s="173"/>
      <c r="O217" s="59"/>
      <c r="P217" s="159"/>
      <c r="Q217" s="159"/>
      <c r="R217" s="159"/>
      <c r="S217" s="159"/>
      <c r="T217" s="160"/>
      <c r="U217" s="189"/>
      <c r="V217" s="189"/>
      <c r="W217" s="189"/>
      <c r="X217" s="189"/>
      <c r="Y217" s="189"/>
      <c r="Z217" s="189"/>
      <c r="AA217" s="189"/>
      <c r="AB217" s="189"/>
      <c r="AC217" s="189"/>
      <c r="AD217" s="189"/>
      <c r="AE217" s="189"/>
      <c r="AR217" s="161"/>
      <c r="AT217" s="161"/>
      <c r="AU217" s="161"/>
      <c r="AY217" s="15"/>
      <c r="BE217" s="162"/>
      <c r="BF217" s="162"/>
      <c r="BG217" s="162"/>
      <c r="BH217" s="162"/>
      <c r="BI217" s="162"/>
      <c r="BJ217" s="15"/>
      <c r="BK217" s="162"/>
      <c r="BL217" s="15"/>
      <c r="BM217" s="161"/>
    </row>
    <row r="218" spans="1:65" s="2" customFormat="1" ht="6.95" customHeight="1">
      <c r="A218" s="30"/>
      <c r="B218" s="48"/>
      <c r="C218" s="49"/>
      <c r="D218" s="49"/>
      <c r="E218" s="49"/>
      <c r="F218" s="49"/>
      <c r="G218" s="49"/>
      <c r="H218" s="49"/>
      <c r="I218" s="49"/>
      <c r="J218" s="49"/>
      <c r="K218" s="49"/>
      <c r="L218" s="31"/>
      <c r="M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</row>
  </sheetData>
  <autoFilter ref="C119:K217" xr:uid="{00000000-0009-0000-0000-000002000000}"/>
  <mergeCells count="9">
    <mergeCell ref="E86:H86"/>
    <mergeCell ref="E110:H110"/>
    <mergeCell ref="E112:H112"/>
    <mergeCell ref="L2:V2"/>
    <mergeCell ref="E7:H7"/>
    <mergeCell ref="E9:H9"/>
    <mergeCell ref="E18:H18"/>
    <mergeCell ref="E27:H27"/>
    <mergeCell ref="E84:H84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PS 301-01-1 - VN el. kábl...</vt:lpstr>
      <vt:lpstr>PS 301-01-2 - Trafostanic...</vt:lpstr>
      <vt:lpstr>'PS 301-01-1 - VN el. kábl...'!Názvy_tlače</vt:lpstr>
      <vt:lpstr>'PS 301-01-2 - Trafostanic...'!Názvy_tlače</vt:lpstr>
      <vt:lpstr>'Rekapitulácia stavby'!Názvy_tlače</vt:lpstr>
      <vt:lpstr>'PS 301-01-1 - VN el. kábl...'!Oblasť_tlače</vt:lpstr>
      <vt:lpstr>'PS 301-01-2 - Trafostanic...'!Oblasť_tlače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Pokorny</dc:creator>
  <cp:lastModifiedBy>Kellö Matej</cp:lastModifiedBy>
  <cp:lastPrinted>2022-02-10T12:57:04Z</cp:lastPrinted>
  <dcterms:created xsi:type="dcterms:W3CDTF">2022-02-10T12:51:20Z</dcterms:created>
  <dcterms:modified xsi:type="dcterms:W3CDTF">2022-02-16T13:09:06Z</dcterms:modified>
</cp:coreProperties>
</file>